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560" xr2:uid="{D2A68621-9336-4DD8-A2CA-581D748EE2A0}"/>
  </bookViews>
  <sheets>
    <sheet name="รายละเอียด" sheetId="1" r:id="rId1"/>
  </sheets>
  <definedNames>
    <definedName name="_xlnm.Print_Titles" localSheetId="0">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7" i="1" l="1"/>
  <c r="F1426" i="1"/>
  <c r="E1426" i="1"/>
  <c r="G1426" i="1" s="1"/>
  <c r="G1425" i="1"/>
  <c r="G1424" i="1"/>
  <c r="G1423" i="1"/>
  <c r="F1422" i="1"/>
  <c r="F1428" i="1" s="1"/>
  <c r="E1422" i="1"/>
  <c r="E1428" i="1" s="1"/>
  <c r="G1421" i="1"/>
  <c r="G1420" i="1"/>
  <c r="G1419" i="1"/>
  <c r="G1418" i="1"/>
  <c r="G1417" i="1"/>
  <c r="G1416" i="1"/>
  <c r="G1415" i="1"/>
  <c r="G1414" i="1"/>
  <c r="G1413" i="1"/>
  <c r="E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A1387" i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G1386" i="1"/>
  <c r="A1386" i="1"/>
  <c r="G1385" i="1"/>
  <c r="A1385" i="1"/>
  <c r="G1384" i="1"/>
  <c r="F1383" i="1"/>
  <c r="E1383" i="1"/>
  <c r="G1382" i="1"/>
  <c r="G1381" i="1"/>
  <c r="G1380" i="1"/>
  <c r="G1379" i="1"/>
  <c r="G1378" i="1"/>
  <c r="G1377" i="1"/>
  <c r="G1376" i="1"/>
  <c r="G1375" i="1"/>
  <c r="A1375" i="1"/>
  <c r="A1376" i="1" s="1"/>
  <c r="A1377" i="1" s="1"/>
  <c r="A1378" i="1" s="1"/>
  <c r="A1379" i="1" s="1"/>
  <c r="A1380" i="1" s="1"/>
  <c r="A1381" i="1" s="1"/>
  <c r="A1382" i="1" s="1"/>
  <c r="G1374" i="1"/>
  <c r="G1372" i="1"/>
  <c r="G1371" i="1"/>
  <c r="G1370" i="1"/>
  <c r="F1370" i="1"/>
  <c r="E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F1350" i="1"/>
  <c r="G1350" i="1" s="1"/>
  <c r="E1350" i="1"/>
  <c r="G1349" i="1"/>
  <c r="G1348" i="1"/>
  <c r="G1347" i="1"/>
  <c r="G1346" i="1"/>
  <c r="G1345" i="1"/>
  <c r="G1344" i="1"/>
  <c r="G1343" i="1"/>
  <c r="E1342" i="1"/>
  <c r="G1342" i="1" s="1"/>
  <c r="G1341" i="1"/>
  <c r="G1340" i="1"/>
  <c r="G1339" i="1"/>
  <c r="E1338" i="1"/>
  <c r="G1338" i="1" s="1"/>
  <c r="A1338" i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G1337" i="1"/>
  <c r="F1337" i="1"/>
  <c r="E1337" i="1"/>
  <c r="A1337" i="1"/>
  <c r="F1336" i="1"/>
  <c r="F1373" i="1" s="1"/>
  <c r="G1335" i="1"/>
  <c r="F1335" i="1"/>
  <c r="E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A1304" i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G1303" i="1"/>
  <c r="G1302" i="1"/>
  <c r="F1302" i="1"/>
  <c r="E1302" i="1"/>
  <c r="G1301" i="1"/>
  <c r="G1300" i="1"/>
  <c r="A1300" i="1"/>
  <c r="A1301" i="1" s="1"/>
  <c r="G1299" i="1"/>
  <c r="A1299" i="1"/>
  <c r="G1298" i="1"/>
  <c r="A1298" i="1"/>
  <c r="G1297" i="1"/>
  <c r="F1296" i="1"/>
  <c r="E1296" i="1"/>
  <c r="G1295" i="1"/>
  <c r="A1295" i="1"/>
  <c r="G1294" i="1"/>
  <c r="A1294" i="1"/>
  <c r="G1293" i="1"/>
  <c r="G1296" i="1" s="1"/>
  <c r="F1292" i="1"/>
  <c r="E1292" i="1"/>
  <c r="G1291" i="1"/>
  <c r="G1290" i="1"/>
  <c r="G1289" i="1"/>
  <c r="G1288" i="1"/>
  <c r="G1287" i="1"/>
  <c r="G1286" i="1"/>
  <c r="G1285" i="1"/>
  <c r="G1284" i="1"/>
  <c r="A1284" i="1"/>
  <c r="A1285" i="1" s="1"/>
  <c r="A1286" i="1" s="1"/>
  <c r="A1287" i="1" s="1"/>
  <c r="A1288" i="1" s="1"/>
  <c r="A1289" i="1" s="1"/>
  <c r="A1290" i="1" s="1"/>
  <c r="A1291" i="1" s="1"/>
  <c r="G1283" i="1"/>
  <c r="A1283" i="1"/>
  <c r="G1282" i="1"/>
  <c r="A1282" i="1"/>
  <c r="G1281" i="1"/>
  <c r="A1281" i="1"/>
  <c r="G1280" i="1"/>
  <c r="G1292" i="1" s="1"/>
  <c r="G1279" i="1"/>
  <c r="F1279" i="1"/>
  <c r="E1279" i="1"/>
  <c r="G1278" i="1"/>
  <c r="G1277" i="1"/>
  <c r="G1276" i="1"/>
  <c r="G1275" i="1"/>
  <c r="G1274" i="1"/>
  <c r="E1274" i="1"/>
  <c r="G1273" i="1"/>
  <c r="G1272" i="1"/>
  <c r="G1271" i="1"/>
  <c r="G1270" i="1"/>
  <c r="G1269" i="1"/>
  <c r="G1268" i="1"/>
  <c r="G1267" i="1"/>
  <c r="E1266" i="1"/>
  <c r="G1266" i="1" s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A1249" i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G1248" i="1"/>
  <c r="A1248" i="1"/>
  <c r="G1247" i="1"/>
  <c r="F1246" i="1"/>
  <c r="E1245" i="1"/>
  <c r="G1245" i="1" s="1"/>
  <c r="G1244" i="1"/>
  <c r="G1243" i="1"/>
  <c r="F1242" i="1"/>
  <c r="E1242" i="1"/>
  <c r="G1242" i="1" s="1"/>
  <c r="G1241" i="1"/>
  <c r="G1240" i="1"/>
  <c r="F1239" i="1"/>
  <c r="E1239" i="1"/>
  <c r="G1239" i="1" s="1"/>
  <c r="G1238" i="1"/>
  <c r="G1237" i="1"/>
  <c r="G1236" i="1"/>
  <c r="G1235" i="1"/>
  <c r="G1234" i="1"/>
  <c r="G1233" i="1"/>
  <c r="G1232" i="1"/>
  <c r="G1231" i="1"/>
  <c r="G1230" i="1"/>
  <c r="G1229" i="1"/>
  <c r="F1228" i="1"/>
  <c r="E1228" i="1"/>
  <c r="G1228" i="1" s="1"/>
  <c r="G1227" i="1"/>
  <c r="G1226" i="1"/>
  <c r="A1226" i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E1225" i="1"/>
  <c r="F1224" i="1"/>
  <c r="E1224" i="1"/>
  <c r="G1223" i="1"/>
  <c r="G1222" i="1"/>
  <c r="G1221" i="1"/>
  <c r="G1220" i="1"/>
  <c r="G1219" i="1"/>
  <c r="G1218" i="1"/>
  <c r="G1217" i="1"/>
  <c r="A1217" i="1"/>
  <c r="A1218" i="1" s="1"/>
  <c r="A1219" i="1" s="1"/>
  <c r="A1220" i="1" s="1"/>
  <c r="A1221" i="1" s="1"/>
  <c r="A1222" i="1" s="1"/>
  <c r="A1223" i="1" s="1"/>
  <c r="G1216" i="1"/>
  <c r="F1215" i="1"/>
  <c r="E1215" i="1"/>
  <c r="G1215" i="1" s="1"/>
  <c r="G1224" i="1" s="1"/>
  <c r="G1214" i="1"/>
  <c r="A1214" i="1"/>
  <c r="A1215" i="1" s="1"/>
  <c r="A1216" i="1" s="1"/>
  <c r="G1213" i="1"/>
  <c r="G1212" i="1"/>
  <c r="G1211" i="1"/>
  <c r="G1210" i="1"/>
  <c r="A1210" i="1"/>
  <c r="A1211" i="1" s="1"/>
  <c r="A1212" i="1" s="1"/>
  <c r="A1213" i="1" s="1"/>
  <c r="G1209" i="1"/>
  <c r="A1209" i="1"/>
  <c r="G1208" i="1"/>
  <c r="A1208" i="1"/>
  <c r="G1207" i="1"/>
  <c r="F1206" i="1"/>
  <c r="E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A1194" i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G1193" i="1"/>
  <c r="G1192" i="1"/>
  <c r="G1191" i="1"/>
  <c r="F1191" i="1"/>
  <c r="E1191" i="1"/>
  <c r="A1191" i="1"/>
  <c r="A1192" i="1" s="1"/>
  <c r="A1193" i="1" s="1"/>
  <c r="G1190" i="1"/>
  <c r="G1206" i="1" s="1"/>
  <c r="G1188" i="1"/>
  <c r="G1187" i="1"/>
  <c r="G1186" i="1"/>
  <c r="G1185" i="1"/>
  <c r="G1184" i="1"/>
  <c r="G1183" i="1"/>
  <c r="G1182" i="1"/>
  <c r="F1181" i="1"/>
  <c r="E1181" i="1"/>
  <c r="G1181" i="1" s="1"/>
  <c r="F1180" i="1"/>
  <c r="F1189" i="1" s="1"/>
  <c r="E1180" i="1"/>
  <c r="E1189" i="1" s="1"/>
  <c r="G1179" i="1"/>
  <c r="G1178" i="1"/>
  <c r="G1177" i="1"/>
  <c r="A1177" i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G1176" i="1"/>
  <c r="A1176" i="1"/>
  <c r="G1175" i="1"/>
  <c r="A1175" i="1"/>
  <c r="G1174" i="1"/>
  <c r="A1174" i="1"/>
  <c r="G1173" i="1"/>
  <c r="G1172" i="1"/>
  <c r="F1172" i="1"/>
  <c r="E1172" i="1"/>
  <c r="G1171" i="1"/>
  <c r="A1171" i="1"/>
  <c r="G1170" i="1"/>
  <c r="E1169" i="1"/>
  <c r="F1168" i="1"/>
  <c r="G1168" i="1" s="1"/>
  <c r="F1167" i="1"/>
  <c r="G1167" i="1" s="1"/>
  <c r="E1167" i="1"/>
  <c r="G1166" i="1"/>
  <c r="G1165" i="1"/>
  <c r="G1164" i="1"/>
  <c r="G1163" i="1"/>
  <c r="G1162" i="1"/>
  <c r="G1161" i="1"/>
  <c r="G1160" i="1"/>
  <c r="A1160" i="1"/>
  <c r="A1161" i="1" s="1"/>
  <c r="A1162" i="1" s="1"/>
  <c r="A1163" i="1" s="1"/>
  <c r="A1164" i="1" s="1"/>
  <c r="A1165" i="1" s="1"/>
  <c r="A1166" i="1" s="1"/>
  <c r="A1167" i="1" s="1"/>
  <c r="A1168" i="1" s="1"/>
  <c r="G1159" i="1"/>
  <c r="A1159" i="1"/>
  <c r="G1158" i="1"/>
  <c r="E1158" i="1"/>
  <c r="F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E1145" i="1"/>
  <c r="E1157" i="1" s="1"/>
  <c r="G1144" i="1"/>
  <c r="G1143" i="1"/>
  <c r="G1142" i="1"/>
  <c r="G1141" i="1"/>
  <c r="G1140" i="1"/>
  <c r="G1139" i="1"/>
  <c r="G1138" i="1"/>
  <c r="G1137" i="1"/>
  <c r="A1137" i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G1136" i="1"/>
  <c r="A1136" i="1"/>
  <c r="G1135" i="1"/>
  <c r="G1133" i="1"/>
  <c r="F1132" i="1"/>
  <c r="G1132" i="1" s="1"/>
  <c r="A1132" i="1"/>
  <c r="A1133" i="1" s="1"/>
  <c r="F1131" i="1"/>
  <c r="G1131" i="1" s="1"/>
  <c r="E1131" i="1"/>
  <c r="E1134" i="1" s="1"/>
  <c r="A1131" i="1"/>
  <c r="G1130" i="1"/>
  <c r="F1130" i="1"/>
  <c r="F1129" i="1"/>
  <c r="E1129" i="1"/>
  <c r="G1128" i="1"/>
  <c r="A1128" i="1"/>
  <c r="G1127" i="1"/>
  <c r="G1129" i="1" s="1"/>
  <c r="G1125" i="1"/>
  <c r="G1124" i="1"/>
  <c r="E1124" i="1"/>
  <c r="E1126" i="1" s="1"/>
  <c r="G1123" i="1"/>
  <c r="G1122" i="1"/>
  <c r="A1122" i="1"/>
  <c r="A1123" i="1" s="1"/>
  <c r="A1124" i="1" s="1"/>
  <c r="A1125" i="1" s="1"/>
  <c r="F1121" i="1"/>
  <c r="G1121" i="1" s="1"/>
  <c r="A1121" i="1"/>
  <c r="G1120" i="1"/>
  <c r="G1118" i="1"/>
  <c r="F1118" i="1"/>
  <c r="E1118" i="1"/>
  <c r="G1117" i="1"/>
  <c r="G1116" i="1"/>
  <c r="G1115" i="1"/>
  <c r="F1115" i="1"/>
  <c r="E1115" i="1"/>
  <c r="E1119" i="1" s="1"/>
  <c r="A1115" i="1"/>
  <c r="A1116" i="1" s="1"/>
  <c r="A1117" i="1" s="1"/>
  <c r="A1118" i="1" s="1"/>
  <c r="F1114" i="1"/>
  <c r="G1114" i="1" s="1"/>
  <c r="E1114" i="1"/>
  <c r="F1113" i="1"/>
  <c r="E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A1095" i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G1094" i="1"/>
  <c r="F1093" i="1"/>
  <c r="E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A1067" i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G1066" i="1"/>
  <c r="G1093" i="1" s="1"/>
  <c r="F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F1047" i="1"/>
  <c r="G1047" i="1" s="1"/>
  <c r="E1047" i="1"/>
  <c r="G1046" i="1"/>
  <c r="G1045" i="1"/>
  <c r="F1044" i="1"/>
  <c r="G1044" i="1" s="1"/>
  <c r="E1044" i="1"/>
  <c r="G1043" i="1"/>
  <c r="G1042" i="1"/>
  <c r="G1041" i="1"/>
  <c r="G1040" i="1"/>
  <c r="G1039" i="1"/>
  <c r="F1039" i="1"/>
  <c r="E1039" i="1"/>
  <c r="E1065" i="1" s="1"/>
  <c r="A1039" i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E1038" i="1"/>
  <c r="G1038" i="1" s="1"/>
  <c r="A1038" i="1"/>
  <c r="G1037" i="1"/>
  <c r="F1036" i="1"/>
  <c r="G1035" i="1"/>
  <c r="G1034" i="1"/>
  <c r="E1034" i="1"/>
  <c r="G1033" i="1"/>
  <c r="G1032" i="1"/>
  <c r="E1031" i="1"/>
  <c r="G1031" i="1" s="1"/>
  <c r="G1030" i="1"/>
  <c r="G1029" i="1"/>
  <c r="G1028" i="1"/>
  <c r="G1027" i="1"/>
  <c r="G1026" i="1"/>
  <c r="E1025" i="1"/>
  <c r="G1025" i="1" s="1"/>
  <c r="G1024" i="1"/>
  <c r="F1023" i="1"/>
  <c r="G1023" i="1" s="1"/>
  <c r="G1022" i="1"/>
  <c r="G1021" i="1"/>
  <c r="G1020" i="1"/>
  <c r="G1019" i="1"/>
  <c r="G1018" i="1"/>
  <c r="G1017" i="1"/>
  <c r="G1016" i="1"/>
  <c r="G1015" i="1"/>
  <c r="A1015" i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G1014" i="1"/>
  <c r="A1014" i="1"/>
  <c r="G1013" i="1"/>
  <c r="A1013" i="1"/>
  <c r="G1012" i="1"/>
  <c r="E1012" i="1"/>
  <c r="F1011" i="1"/>
  <c r="E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A999" i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G998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F983" i="1"/>
  <c r="F997" i="1" s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A968" i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G967" i="1"/>
  <c r="G966" i="1"/>
  <c r="G965" i="1"/>
  <c r="G964" i="1"/>
  <c r="A964" i="1"/>
  <c r="A965" i="1" s="1"/>
  <c r="A966" i="1" s="1"/>
  <c r="A967" i="1" s="1"/>
  <c r="G963" i="1"/>
  <c r="A963" i="1"/>
  <c r="G962" i="1"/>
  <c r="G997" i="1" s="1"/>
  <c r="E962" i="1"/>
  <c r="E997" i="1" s="1"/>
  <c r="F961" i="1"/>
  <c r="E961" i="1"/>
  <c r="G960" i="1"/>
  <c r="G959" i="1"/>
  <c r="G958" i="1"/>
  <c r="G957" i="1"/>
  <c r="G956" i="1"/>
  <c r="G955" i="1"/>
  <c r="G961" i="1" s="1"/>
  <c r="G954" i="1"/>
  <c r="A954" i="1"/>
  <c r="A955" i="1" s="1"/>
  <c r="A956" i="1" s="1"/>
  <c r="A957" i="1" s="1"/>
  <c r="A958" i="1" s="1"/>
  <c r="A959" i="1" s="1"/>
  <c r="A960" i="1" s="1"/>
  <c r="G953" i="1"/>
  <c r="F952" i="1"/>
  <c r="E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A938" i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G937" i="1"/>
  <c r="A937" i="1"/>
  <c r="G936" i="1"/>
  <c r="F935" i="1"/>
  <c r="E935" i="1"/>
  <c r="G934" i="1"/>
  <c r="G933" i="1"/>
  <c r="G932" i="1"/>
  <c r="G931" i="1"/>
  <c r="G930" i="1"/>
  <c r="G929" i="1"/>
  <c r="G928" i="1"/>
  <c r="A928" i="1"/>
  <c r="A929" i="1" s="1"/>
  <c r="A930" i="1" s="1"/>
  <c r="A931" i="1" s="1"/>
  <c r="A932" i="1" s="1"/>
  <c r="A933" i="1" s="1"/>
  <c r="A934" i="1" s="1"/>
  <c r="G927" i="1"/>
  <c r="F926" i="1"/>
  <c r="E926" i="1"/>
  <c r="G925" i="1"/>
  <c r="G924" i="1"/>
  <c r="A924" i="1"/>
  <c r="A925" i="1" s="1"/>
  <c r="G923" i="1"/>
  <c r="G926" i="1" s="1"/>
  <c r="A923" i="1"/>
  <c r="G922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F888" i="1"/>
  <c r="F921" i="1" s="1"/>
  <c r="E888" i="1"/>
  <c r="G887" i="1"/>
  <c r="G886" i="1"/>
  <c r="G885" i="1"/>
  <c r="A885" i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G884" i="1"/>
  <c r="G883" i="1"/>
  <c r="A883" i="1"/>
  <c r="A884" i="1" s="1"/>
  <c r="G882" i="1"/>
  <c r="A882" i="1"/>
  <c r="E881" i="1"/>
  <c r="G879" i="1"/>
  <c r="F878" i="1"/>
  <c r="E878" i="1"/>
  <c r="G877" i="1"/>
  <c r="G876" i="1"/>
  <c r="G875" i="1"/>
  <c r="G874" i="1"/>
  <c r="G873" i="1"/>
  <c r="G872" i="1"/>
  <c r="G871" i="1"/>
  <c r="A871" i="1"/>
  <c r="A872" i="1" s="1"/>
  <c r="A873" i="1" s="1"/>
  <c r="A874" i="1" s="1"/>
  <c r="A875" i="1" s="1"/>
  <c r="A876" i="1" s="1"/>
  <c r="A877" i="1" s="1"/>
  <c r="A878" i="1" s="1"/>
  <c r="A879" i="1" s="1"/>
  <c r="G870" i="1"/>
  <c r="A870" i="1"/>
  <c r="F869" i="1"/>
  <c r="F880" i="1" s="1"/>
  <c r="A869" i="1"/>
  <c r="G868" i="1"/>
  <c r="A868" i="1"/>
  <c r="G867" i="1"/>
  <c r="G865" i="1"/>
  <c r="G864" i="1"/>
  <c r="G863" i="1"/>
  <c r="G862" i="1"/>
  <c r="G861" i="1"/>
  <c r="G860" i="1"/>
  <c r="G859" i="1"/>
  <c r="G858" i="1"/>
  <c r="G857" i="1"/>
  <c r="G856" i="1"/>
  <c r="F855" i="1"/>
  <c r="E855" i="1"/>
  <c r="G854" i="1"/>
  <c r="G853" i="1"/>
  <c r="G852" i="1"/>
  <c r="G851" i="1"/>
  <c r="G850" i="1"/>
  <c r="G849" i="1"/>
  <c r="G848" i="1"/>
  <c r="A848" i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G847" i="1"/>
  <c r="F847" i="1"/>
  <c r="F866" i="1" s="1"/>
  <c r="E847" i="1"/>
  <c r="F846" i="1"/>
  <c r="E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A832" i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G831" i="1"/>
  <c r="A831" i="1"/>
  <c r="G830" i="1"/>
  <c r="F829" i="1"/>
  <c r="E829" i="1"/>
  <c r="G828" i="1"/>
  <c r="G827" i="1"/>
  <c r="G826" i="1"/>
  <c r="G825" i="1"/>
  <c r="G824" i="1"/>
  <c r="G823" i="1"/>
  <c r="G822" i="1"/>
  <c r="G821" i="1"/>
  <c r="G820" i="1"/>
  <c r="A820" i="1"/>
  <c r="A821" i="1" s="1"/>
  <c r="A822" i="1" s="1"/>
  <c r="A823" i="1" s="1"/>
  <c r="A824" i="1" s="1"/>
  <c r="A825" i="1" s="1"/>
  <c r="A826" i="1" s="1"/>
  <c r="A827" i="1" s="1"/>
  <c r="A828" i="1" s="1"/>
  <c r="G819" i="1"/>
  <c r="A819" i="1"/>
  <c r="G818" i="1"/>
  <c r="E817" i="1"/>
  <c r="G816" i="1"/>
  <c r="F815" i="1"/>
  <c r="E815" i="1"/>
  <c r="G815" i="1" s="1"/>
  <c r="G814" i="1"/>
  <c r="G813" i="1"/>
  <c r="G812" i="1"/>
  <c r="G811" i="1"/>
  <c r="G810" i="1"/>
  <c r="G809" i="1"/>
  <c r="F809" i="1"/>
  <c r="E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A794" i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G793" i="1"/>
  <c r="A793" i="1"/>
  <c r="G792" i="1"/>
  <c r="A792" i="1"/>
  <c r="F791" i="1"/>
  <c r="F817" i="1" s="1"/>
  <c r="G789" i="1"/>
  <c r="G788" i="1"/>
  <c r="G787" i="1"/>
  <c r="G786" i="1"/>
  <c r="G785" i="1"/>
  <c r="A785" i="1"/>
  <c r="A786" i="1" s="1"/>
  <c r="A787" i="1" s="1"/>
  <c r="A788" i="1" s="1"/>
  <c r="A789" i="1" s="1"/>
  <c r="G784" i="1"/>
  <c r="A784" i="1"/>
  <c r="F783" i="1"/>
  <c r="F790" i="1" s="1"/>
  <c r="E783" i="1"/>
  <c r="E790" i="1" s="1"/>
  <c r="F782" i="1"/>
  <c r="E781" i="1"/>
  <c r="G781" i="1" s="1"/>
  <c r="G780" i="1"/>
  <c r="G779" i="1"/>
  <c r="G778" i="1"/>
  <c r="G777" i="1"/>
  <c r="G776" i="1"/>
  <c r="G775" i="1"/>
  <c r="G774" i="1"/>
  <c r="G773" i="1"/>
  <c r="G772" i="1"/>
  <c r="G771" i="1"/>
  <c r="G770" i="1"/>
  <c r="E769" i="1"/>
  <c r="E782" i="1" s="1"/>
  <c r="A769" i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G768" i="1"/>
  <c r="G767" i="1"/>
  <c r="G766" i="1"/>
  <c r="G765" i="1"/>
  <c r="A765" i="1"/>
  <c r="A766" i="1" s="1"/>
  <c r="A767" i="1" s="1"/>
  <c r="A768" i="1" s="1"/>
  <c r="G764" i="1"/>
  <c r="E764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A742" i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G741" i="1"/>
  <c r="F741" i="1"/>
  <c r="F763" i="1" s="1"/>
  <c r="E741" i="1"/>
  <c r="E763" i="1" s="1"/>
  <c r="A741" i="1"/>
  <c r="G740" i="1"/>
  <c r="A740" i="1"/>
  <c r="G739" i="1"/>
  <c r="F738" i="1"/>
  <c r="E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E721" i="1"/>
  <c r="G721" i="1" s="1"/>
  <c r="G720" i="1"/>
  <c r="G719" i="1"/>
  <c r="A719" i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G718" i="1"/>
  <c r="A718" i="1"/>
  <c r="G717" i="1"/>
  <c r="E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F696" i="1"/>
  <c r="G696" i="1" s="1"/>
  <c r="G695" i="1"/>
  <c r="G694" i="1"/>
  <c r="G693" i="1"/>
  <c r="G692" i="1"/>
  <c r="G691" i="1"/>
  <c r="F691" i="1"/>
  <c r="E691" i="1"/>
  <c r="G690" i="1"/>
  <c r="G689" i="1"/>
  <c r="G688" i="1"/>
  <c r="G687" i="1"/>
  <c r="G686" i="1"/>
  <c r="G685" i="1"/>
  <c r="G684" i="1"/>
  <c r="A684" i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F683" i="1"/>
  <c r="G683" i="1" s="1"/>
  <c r="G716" i="1" s="1"/>
  <c r="F681" i="1"/>
  <c r="E681" i="1"/>
  <c r="G681" i="1" s="1"/>
  <c r="G680" i="1"/>
  <c r="G679" i="1"/>
  <c r="F678" i="1"/>
  <c r="E678" i="1"/>
  <c r="E682" i="1" s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A663" i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G662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A643" i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G642" i="1"/>
  <c r="G641" i="1"/>
  <c r="A641" i="1"/>
  <c r="A642" i="1" s="1"/>
  <c r="F640" i="1"/>
  <c r="F661" i="1" s="1"/>
  <c r="E640" i="1"/>
  <c r="E661" i="1" s="1"/>
  <c r="G639" i="1"/>
  <c r="F639" i="1"/>
  <c r="E639" i="1"/>
  <c r="G638" i="1"/>
  <c r="G637" i="1"/>
  <c r="G636" i="1"/>
  <c r="G635" i="1"/>
  <c r="G634" i="1"/>
  <c r="A634" i="1"/>
  <c r="A635" i="1" s="1"/>
  <c r="A636" i="1" s="1"/>
  <c r="A637" i="1" s="1"/>
  <c r="A638" i="1" s="1"/>
  <c r="G633" i="1"/>
  <c r="E632" i="1"/>
  <c r="G631" i="1"/>
  <c r="G630" i="1"/>
  <c r="G629" i="1"/>
  <c r="G628" i="1"/>
  <c r="G627" i="1"/>
  <c r="G626" i="1"/>
  <c r="G625" i="1"/>
  <c r="G624" i="1"/>
  <c r="G623" i="1"/>
  <c r="E622" i="1"/>
  <c r="G622" i="1" s="1"/>
  <c r="G621" i="1"/>
  <c r="A621" i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G620" i="1"/>
  <c r="F620" i="1"/>
  <c r="F632" i="1" s="1"/>
  <c r="E620" i="1"/>
  <c r="A620" i="1"/>
  <c r="G619" i="1"/>
  <c r="E618" i="1"/>
  <c r="G617" i="1"/>
  <c r="G616" i="1"/>
  <c r="G615" i="1"/>
  <c r="G614" i="1"/>
  <c r="A614" i="1"/>
  <c r="A615" i="1" s="1"/>
  <c r="A616" i="1" s="1"/>
  <c r="A617" i="1" s="1"/>
  <c r="G613" i="1"/>
  <c r="F613" i="1"/>
  <c r="F618" i="1" s="1"/>
  <c r="E613" i="1"/>
  <c r="A613" i="1"/>
  <c r="G612" i="1"/>
  <c r="A612" i="1"/>
  <c r="G611" i="1"/>
  <c r="F610" i="1"/>
  <c r="E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A595" i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G594" i="1"/>
  <c r="G592" i="1"/>
  <c r="G591" i="1"/>
  <c r="G590" i="1"/>
  <c r="G589" i="1"/>
  <c r="G588" i="1"/>
  <c r="G587" i="1"/>
  <c r="G586" i="1"/>
  <c r="F585" i="1"/>
  <c r="E585" i="1"/>
  <c r="G585" i="1" s="1"/>
  <c r="G584" i="1"/>
  <c r="G583" i="1"/>
  <c r="G582" i="1"/>
  <c r="G581" i="1"/>
  <c r="F581" i="1"/>
  <c r="E581" i="1"/>
  <c r="G580" i="1"/>
  <c r="G579" i="1"/>
  <c r="G578" i="1"/>
  <c r="G577" i="1"/>
  <c r="G576" i="1"/>
  <c r="E576" i="1"/>
  <c r="G575" i="1"/>
  <c r="F574" i="1"/>
  <c r="F593" i="1" s="1"/>
  <c r="E574" i="1"/>
  <c r="G574" i="1" s="1"/>
  <c r="A574" i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G573" i="1"/>
  <c r="E573" i="1"/>
  <c r="E593" i="1" s="1"/>
  <c r="A573" i="1"/>
  <c r="G572" i="1"/>
  <c r="E571" i="1"/>
  <c r="G570" i="1"/>
  <c r="G569" i="1"/>
  <c r="G568" i="1"/>
  <c r="G567" i="1"/>
  <c r="G566" i="1"/>
  <c r="F566" i="1"/>
  <c r="G565" i="1"/>
  <c r="G564" i="1"/>
  <c r="G563" i="1"/>
  <c r="A563" i="1"/>
  <c r="A564" i="1" s="1"/>
  <c r="A565" i="1" s="1"/>
  <c r="A566" i="1" s="1"/>
  <c r="A567" i="1" s="1"/>
  <c r="A568" i="1" s="1"/>
  <c r="A569" i="1" s="1"/>
  <c r="A570" i="1" s="1"/>
  <c r="G562" i="1"/>
  <c r="A562" i="1"/>
  <c r="F561" i="1"/>
  <c r="G561" i="1" s="1"/>
  <c r="G571" i="1" s="1"/>
  <c r="F560" i="1"/>
  <c r="E560" i="1"/>
  <c r="G559" i="1"/>
  <c r="G558" i="1"/>
  <c r="G557" i="1"/>
  <c r="G556" i="1"/>
  <c r="G555" i="1"/>
  <c r="G554" i="1"/>
  <c r="G553" i="1"/>
  <c r="A553" i="1"/>
  <c r="A554" i="1" s="1"/>
  <c r="A555" i="1" s="1"/>
  <c r="A556" i="1" s="1"/>
  <c r="A557" i="1" s="1"/>
  <c r="A558" i="1" s="1"/>
  <c r="A559" i="1" s="1"/>
  <c r="G552" i="1"/>
  <c r="F551" i="1"/>
  <c r="E551" i="1"/>
  <c r="G550" i="1"/>
  <c r="G549" i="1"/>
  <c r="F549" i="1"/>
  <c r="E549" i="1"/>
  <c r="G548" i="1"/>
  <c r="G547" i="1"/>
  <c r="G546" i="1"/>
  <c r="E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F518" i="1"/>
  <c r="E518" i="1"/>
  <c r="G518" i="1" s="1"/>
  <c r="F517" i="1"/>
  <c r="E517" i="1"/>
  <c r="G516" i="1"/>
  <c r="G515" i="1"/>
  <c r="G514" i="1"/>
  <c r="G513" i="1"/>
  <c r="G512" i="1"/>
  <c r="G511" i="1"/>
  <c r="G510" i="1"/>
  <c r="A510" i="1"/>
  <c r="A511" i="1" s="1"/>
  <c r="A512" i="1" s="1"/>
  <c r="A513" i="1" s="1"/>
  <c r="A514" i="1" s="1"/>
  <c r="A515" i="1" s="1"/>
  <c r="A516" i="1" s="1"/>
  <c r="G509" i="1"/>
  <c r="G517" i="1" s="1"/>
  <c r="G508" i="1"/>
  <c r="F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F492" i="1"/>
  <c r="G492" i="1" s="1"/>
  <c r="F491" i="1"/>
  <c r="G491" i="1" s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A478" i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G477" i="1"/>
  <c r="E477" i="1"/>
  <c r="G476" i="1"/>
  <c r="G475" i="1"/>
  <c r="A475" i="1"/>
  <c r="A476" i="1" s="1"/>
  <c r="A477" i="1" s="1"/>
  <c r="G474" i="1"/>
  <c r="G473" i="1"/>
  <c r="E472" i="1"/>
  <c r="E507" i="1" s="1"/>
  <c r="G471" i="1"/>
  <c r="A471" i="1"/>
  <c r="A472" i="1" s="1"/>
  <c r="A473" i="1" s="1"/>
  <c r="A474" i="1" s="1"/>
  <c r="G470" i="1"/>
  <c r="F469" i="1"/>
  <c r="E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A455" i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G454" i="1"/>
  <c r="A454" i="1"/>
  <c r="G453" i="1"/>
  <c r="F452" i="1"/>
  <c r="E452" i="1"/>
  <c r="G451" i="1"/>
  <c r="G450" i="1"/>
  <c r="G449" i="1"/>
  <c r="E449" i="1"/>
  <c r="G448" i="1"/>
  <c r="G447" i="1"/>
  <c r="G446" i="1"/>
  <c r="A446" i="1"/>
  <c r="A447" i="1" s="1"/>
  <c r="A448" i="1" s="1"/>
  <c r="A449" i="1" s="1"/>
  <c r="A450" i="1" s="1"/>
  <c r="A451" i="1" s="1"/>
  <c r="G445" i="1"/>
  <c r="A445" i="1"/>
  <c r="G444" i="1"/>
  <c r="G452" i="1" s="1"/>
  <c r="F443" i="1"/>
  <c r="E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A428" i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G427" i="1"/>
  <c r="G426" i="1"/>
  <c r="G425" i="1"/>
  <c r="G424" i="1"/>
  <c r="A424" i="1"/>
  <c r="A425" i="1" s="1"/>
  <c r="A426" i="1" s="1"/>
  <c r="A427" i="1" s="1"/>
  <c r="G423" i="1"/>
  <c r="G443" i="1" s="1"/>
  <c r="A423" i="1"/>
  <c r="G422" i="1"/>
  <c r="E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F409" i="1"/>
  <c r="F421" i="1" s="1"/>
  <c r="G408" i="1"/>
  <c r="G407" i="1"/>
  <c r="G406" i="1"/>
  <c r="G405" i="1"/>
  <c r="G404" i="1"/>
  <c r="G403" i="1"/>
  <c r="G402" i="1"/>
  <c r="G421" i="1" s="1"/>
  <c r="G401" i="1"/>
  <c r="A401" i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G400" i="1"/>
  <c r="F399" i="1"/>
  <c r="E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99" i="1" s="1"/>
  <c r="A369" i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G368" i="1"/>
  <c r="F366" i="1"/>
  <c r="E366" i="1"/>
  <c r="G366" i="1" s="1"/>
  <c r="G365" i="1"/>
  <c r="G364" i="1"/>
  <c r="G363" i="1"/>
  <c r="G362" i="1"/>
  <c r="G361" i="1"/>
  <c r="G360" i="1"/>
  <c r="F359" i="1"/>
  <c r="E359" i="1"/>
  <c r="G359" i="1" s="1"/>
  <c r="G358" i="1"/>
  <c r="F357" i="1"/>
  <c r="E357" i="1"/>
  <c r="G357" i="1" s="1"/>
  <c r="G356" i="1"/>
  <c r="G355" i="1"/>
  <c r="F354" i="1"/>
  <c r="F367" i="1" s="1"/>
  <c r="E354" i="1"/>
  <c r="G354" i="1" s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A341" i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G340" i="1"/>
  <c r="A340" i="1"/>
  <c r="E339" i="1"/>
  <c r="G339" i="1" s="1"/>
  <c r="G367" i="1" s="1"/>
  <c r="F338" i="1"/>
  <c r="E338" i="1"/>
  <c r="G337" i="1"/>
  <c r="G336" i="1"/>
  <c r="G335" i="1"/>
  <c r="G334" i="1"/>
  <c r="G333" i="1"/>
  <c r="G332" i="1"/>
  <c r="G331" i="1"/>
  <c r="G330" i="1"/>
  <c r="A330" i="1"/>
  <c r="A331" i="1" s="1"/>
  <c r="A332" i="1" s="1"/>
  <c r="A333" i="1" s="1"/>
  <c r="A334" i="1" s="1"/>
  <c r="A335" i="1" s="1"/>
  <c r="A336" i="1" s="1"/>
  <c r="A337" i="1" s="1"/>
  <c r="G329" i="1"/>
  <c r="A329" i="1"/>
  <c r="G328" i="1"/>
  <c r="A328" i="1"/>
  <c r="G327" i="1"/>
  <c r="G338" i="1" s="1"/>
  <c r="F326" i="1"/>
  <c r="E326" i="1"/>
  <c r="G325" i="1"/>
  <c r="G324" i="1"/>
  <c r="G323" i="1"/>
  <c r="G322" i="1"/>
  <c r="A322" i="1"/>
  <c r="A323" i="1" s="1"/>
  <c r="A324" i="1" s="1"/>
  <c r="A325" i="1" s="1"/>
  <c r="G321" i="1"/>
  <c r="A321" i="1"/>
  <c r="G320" i="1"/>
  <c r="A320" i="1"/>
  <c r="G319" i="1"/>
  <c r="G326" i="1" s="1"/>
  <c r="F318" i="1"/>
  <c r="E318" i="1"/>
  <c r="G317" i="1"/>
  <c r="G316" i="1"/>
  <c r="G315" i="1"/>
  <c r="G314" i="1"/>
  <c r="G313" i="1"/>
  <c r="G312" i="1"/>
  <c r="F312" i="1"/>
  <c r="G311" i="1"/>
  <c r="G310" i="1"/>
  <c r="G309" i="1"/>
  <c r="G308" i="1"/>
  <c r="G307" i="1"/>
  <c r="G306" i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G305" i="1"/>
  <c r="A305" i="1"/>
  <c r="E304" i="1"/>
  <c r="G304" i="1" s="1"/>
  <c r="G318" i="1" s="1"/>
  <c r="F303" i="1"/>
  <c r="E303" i="1"/>
  <c r="G302" i="1"/>
  <c r="G301" i="1"/>
  <c r="G300" i="1"/>
  <c r="G299" i="1"/>
  <c r="A299" i="1"/>
  <c r="A300" i="1" s="1"/>
  <c r="A301" i="1" s="1"/>
  <c r="A302" i="1" s="1"/>
  <c r="G298" i="1"/>
  <c r="A298" i="1"/>
  <c r="G297" i="1"/>
  <c r="G303" i="1" s="1"/>
  <c r="G296" i="1"/>
  <c r="F295" i="1"/>
  <c r="E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95" i="1" s="1"/>
  <c r="A282" i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G281" i="1"/>
  <c r="A281" i="1"/>
  <c r="G280" i="1"/>
  <c r="G278" i="1"/>
  <c r="G277" i="1"/>
  <c r="G276" i="1"/>
  <c r="G275" i="1"/>
  <c r="G274" i="1"/>
  <c r="G273" i="1"/>
  <c r="G272" i="1"/>
  <c r="G271" i="1"/>
  <c r="F270" i="1"/>
  <c r="F279" i="1" s="1"/>
  <c r="E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E256" i="1"/>
  <c r="G255" i="1"/>
  <c r="G254" i="1"/>
  <c r="G253" i="1"/>
  <c r="E252" i="1"/>
  <c r="E279" i="1" s="1"/>
  <c r="G251" i="1"/>
  <c r="G250" i="1"/>
  <c r="G249" i="1"/>
  <c r="G248" i="1"/>
  <c r="G247" i="1"/>
  <c r="G246" i="1"/>
  <c r="G245" i="1"/>
  <c r="G244" i="1"/>
  <c r="G243" i="1"/>
  <c r="G242" i="1"/>
  <c r="G241" i="1"/>
  <c r="G240" i="1"/>
  <c r="A240" i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G239" i="1"/>
  <c r="A239" i="1"/>
  <c r="G238" i="1"/>
  <c r="F237" i="1"/>
  <c r="E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G205" i="1"/>
  <c r="A205" i="1"/>
  <c r="G204" i="1"/>
  <c r="G237" i="1" s="1"/>
  <c r="E203" i="1"/>
  <c r="G202" i="1"/>
  <c r="G201" i="1"/>
  <c r="G200" i="1"/>
  <c r="G199" i="1"/>
  <c r="G198" i="1"/>
  <c r="G197" i="1"/>
  <c r="G196" i="1"/>
  <c r="F195" i="1"/>
  <c r="F203" i="1" s="1"/>
  <c r="E195" i="1"/>
  <c r="G194" i="1"/>
  <c r="G193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G192" i="1"/>
  <c r="A192" i="1"/>
  <c r="G191" i="1"/>
  <c r="A191" i="1"/>
  <c r="G190" i="1"/>
  <c r="F189" i="1"/>
  <c r="E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F172" i="1"/>
  <c r="G172" i="1" s="1"/>
  <c r="E172" i="1"/>
  <c r="G171" i="1"/>
  <c r="G170" i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G169" i="1"/>
  <c r="E168" i="1"/>
  <c r="G167" i="1"/>
  <c r="F166" i="1"/>
  <c r="F168" i="1" s="1"/>
  <c r="E166" i="1"/>
  <c r="A166" i="1"/>
  <c r="A167" i="1" s="1"/>
  <c r="G165" i="1"/>
  <c r="A165" i="1"/>
  <c r="G164" i="1"/>
  <c r="A164" i="1"/>
  <c r="G163" i="1"/>
  <c r="F162" i="1"/>
  <c r="G161" i="1"/>
  <c r="F160" i="1"/>
  <c r="E160" i="1"/>
  <c r="E162" i="1" s="1"/>
  <c r="G159" i="1"/>
  <c r="G158" i="1"/>
  <c r="G157" i="1"/>
  <c r="G156" i="1"/>
  <c r="A156" i="1"/>
  <c r="A157" i="1" s="1"/>
  <c r="A158" i="1" s="1"/>
  <c r="A159" i="1" s="1"/>
  <c r="A160" i="1" s="1"/>
  <c r="A161" i="1" s="1"/>
  <c r="G155" i="1"/>
  <c r="G153" i="1"/>
  <c r="F152" i="1"/>
  <c r="F154" i="1" s="1"/>
  <c r="E152" i="1"/>
  <c r="E154" i="1" s="1"/>
  <c r="G151" i="1"/>
  <c r="G150" i="1"/>
  <c r="G149" i="1"/>
  <c r="G148" i="1"/>
  <c r="G147" i="1"/>
  <c r="G146" i="1"/>
  <c r="G145" i="1"/>
  <c r="G144" i="1"/>
  <c r="E144" i="1"/>
  <c r="G143" i="1"/>
  <c r="F142" i="1"/>
  <c r="G141" i="1"/>
  <c r="G140" i="1"/>
  <c r="G139" i="1"/>
  <c r="G138" i="1"/>
  <c r="G137" i="1"/>
  <c r="G136" i="1"/>
  <c r="E136" i="1"/>
  <c r="E142" i="1" s="1"/>
  <c r="G135" i="1"/>
  <c r="G134" i="1"/>
  <c r="G133" i="1"/>
  <c r="A133" i="1"/>
  <c r="A134" i="1" s="1"/>
  <c r="A135" i="1" s="1"/>
  <c r="A136" i="1" s="1"/>
  <c r="A137" i="1" s="1"/>
  <c r="A138" i="1" s="1"/>
  <c r="A139" i="1" s="1"/>
  <c r="A140" i="1" s="1"/>
  <c r="A141" i="1" s="1"/>
  <c r="G132" i="1"/>
  <c r="G142" i="1" s="1"/>
  <c r="G130" i="1"/>
  <c r="G129" i="1"/>
  <c r="G128" i="1"/>
  <c r="G127" i="1"/>
  <c r="G126" i="1"/>
  <c r="G125" i="1"/>
  <c r="G124" i="1"/>
  <c r="G123" i="1"/>
  <c r="G122" i="1"/>
  <c r="G121" i="1"/>
  <c r="G120" i="1"/>
  <c r="E119" i="1"/>
  <c r="G119" i="1" s="1"/>
  <c r="G118" i="1"/>
  <c r="G117" i="1"/>
  <c r="G116" i="1"/>
  <c r="G115" i="1"/>
  <c r="G114" i="1"/>
  <c r="G113" i="1"/>
  <c r="F113" i="1"/>
  <c r="F131" i="1" s="1"/>
  <c r="E113" i="1"/>
  <c r="E131" i="1" s="1"/>
  <c r="G112" i="1"/>
  <c r="G111" i="1"/>
  <c r="G110" i="1"/>
  <c r="G109" i="1"/>
  <c r="G108" i="1"/>
  <c r="G107" i="1"/>
  <c r="G106" i="1"/>
  <c r="G105" i="1"/>
  <c r="G104" i="1"/>
  <c r="G103" i="1"/>
  <c r="G102" i="1"/>
  <c r="G131" i="1" s="1"/>
  <c r="E102" i="1"/>
  <c r="G101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G100" i="1"/>
  <c r="G98" i="1"/>
  <c r="G97" i="1"/>
  <c r="G96" i="1"/>
  <c r="G95" i="1"/>
  <c r="G94" i="1"/>
  <c r="G93" i="1"/>
  <c r="F92" i="1"/>
  <c r="E92" i="1"/>
  <c r="G92" i="1" s="1"/>
  <c r="G91" i="1"/>
  <c r="G90" i="1"/>
  <c r="G89" i="1"/>
  <c r="G88" i="1"/>
  <c r="G87" i="1"/>
  <c r="G86" i="1"/>
  <c r="G85" i="1"/>
  <c r="G84" i="1"/>
  <c r="G83" i="1"/>
  <c r="E82" i="1"/>
  <c r="G82" i="1" s="1"/>
  <c r="F81" i="1"/>
  <c r="F99" i="1" s="1"/>
  <c r="E81" i="1"/>
  <c r="G81" i="1" s="1"/>
  <c r="G80" i="1"/>
  <c r="G79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G78" i="1"/>
  <c r="G99" i="1" s="1"/>
  <c r="F77" i="1"/>
  <c r="G76" i="1"/>
  <c r="G75" i="1"/>
  <c r="G74" i="1"/>
  <c r="G73" i="1"/>
  <c r="G72" i="1"/>
  <c r="G71" i="1"/>
  <c r="G70" i="1"/>
  <c r="G69" i="1"/>
  <c r="G68" i="1"/>
  <c r="G67" i="1"/>
  <c r="E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E52" i="1"/>
  <c r="G52" i="1" s="1"/>
  <c r="G51" i="1"/>
  <c r="G50" i="1"/>
  <c r="G49" i="1"/>
  <c r="G48" i="1"/>
  <c r="G47" i="1"/>
  <c r="G46" i="1"/>
  <c r="G45" i="1"/>
  <c r="G4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F43" i="1"/>
  <c r="E43" i="1"/>
  <c r="G43" i="1" s="1"/>
  <c r="G77" i="1" s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F24" i="1"/>
  <c r="F42" i="1" s="1"/>
  <c r="E24" i="1"/>
  <c r="E42" i="1" s="1"/>
  <c r="G23" i="1"/>
  <c r="G22" i="1"/>
  <c r="G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20" i="1"/>
  <c r="A20" i="1"/>
  <c r="G19" i="1"/>
  <c r="F18" i="1"/>
  <c r="E18" i="1"/>
  <c r="G17" i="1"/>
  <c r="G16" i="1"/>
  <c r="G15" i="1"/>
  <c r="G14" i="1"/>
  <c r="G13" i="1"/>
  <c r="A13" i="1"/>
  <c r="A14" i="1" s="1"/>
  <c r="A15" i="1" s="1"/>
  <c r="A16" i="1" s="1"/>
  <c r="A17" i="1" s="1"/>
  <c r="G12" i="1"/>
  <c r="A12" i="1"/>
  <c r="G11" i="1"/>
  <c r="G18" i="1" s="1"/>
  <c r="E11" i="1"/>
  <c r="G168" i="1" l="1"/>
  <c r="G189" i="1"/>
  <c r="E77" i="1"/>
  <c r="G195" i="1"/>
  <c r="G203" i="1" s="1"/>
  <c r="G1036" i="1"/>
  <c r="E99" i="1"/>
  <c r="E921" i="1"/>
  <c r="G881" i="1"/>
  <c r="G921" i="1" s="1"/>
  <c r="G166" i="1"/>
  <c r="G270" i="1"/>
  <c r="G593" i="1"/>
  <c r="E866" i="1"/>
  <c r="G855" i="1"/>
  <c r="G866" i="1" s="1"/>
  <c r="G24" i="1"/>
  <c r="G42" i="1" s="1"/>
  <c r="G152" i="1"/>
  <c r="G154" i="1" s="1"/>
  <c r="G252" i="1"/>
  <c r="G279" i="1" s="1"/>
  <c r="G846" i="1"/>
  <c r="G160" i="1"/>
  <c r="G162" i="1" s="1"/>
  <c r="G610" i="1"/>
  <c r="G632" i="1"/>
  <c r="F682" i="1"/>
  <c r="G763" i="1"/>
  <c r="G829" i="1"/>
  <c r="E367" i="1"/>
  <c r="G738" i="1"/>
  <c r="G469" i="1"/>
  <c r="G551" i="1"/>
  <c r="G560" i="1"/>
  <c r="G507" i="1"/>
  <c r="G618" i="1"/>
  <c r="G678" i="1"/>
  <c r="G682" i="1" s="1"/>
  <c r="G783" i="1"/>
  <c r="G790" i="1" s="1"/>
  <c r="G952" i="1"/>
  <c r="G1113" i="1"/>
  <c r="F571" i="1"/>
  <c r="G769" i="1"/>
  <c r="G782" i="1" s="1"/>
  <c r="G791" i="1"/>
  <c r="G817" i="1" s="1"/>
  <c r="G1126" i="1"/>
  <c r="G1134" i="1"/>
  <c r="G472" i="1"/>
  <c r="G640" i="1"/>
  <c r="G661" i="1" s="1"/>
  <c r="F716" i="1"/>
  <c r="G1011" i="1"/>
  <c r="E1373" i="1"/>
  <c r="E880" i="1"/>
  <c r="G878" i="1"/>
  <c r="G880" i="1" s="1"/>
  <c r="G1169" i="1"/>
  <c r="E1246" i="1"/>
  <c r="G869" i="1"/>
  <c r="G935" i="1"/>
  <c r="G1065" i="1"/>
  <c r="G1119" i="1"/>
  <c r="G1157" i="1"/>
  <c r="G1383" i="1"/>
  <c r="F1169" i="1"/>
  <c r="G1180" i="1"/>
  <c r="G1189" i="1" s="1"/>
  <c r="G1422" i="1"/>
  <c r="G1428" i="1" s="1"/>
  <c r="F1119" i="1"/>
  <c r="F1126" i="1"/>
  <c r="G1225" i="1"/>
  <c r="G1246" i="1" s="1"/>
  <c r="G1336" i="1"/>
  <c r="G1373" i="1" s="1"/>
  <c r="E1036" i="1"/>
  <c r="F1134" i="1"/>
</calcChain>
</file>

<file path=xl/sharedStrings.xml><?xml version="1.0" encoding="utf-8"?>
<sst xmlns="http://schemas.openxmlformats.org/spreadsheetml/2006/main" count="4120" uniqueCount="2004">
  <si>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</si>
  <si>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</si>
  <si>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เงินอุดหนุนสำหรับสนับสนุนการถ่ายโอนบุคลากร (เงินเดือนและสวัสดิการ) ไตรมาสที่ 4 (เดือนกรกฎาคม - กันยายน 2560)</t>
  </si>
  <si>
    <t>เงินอุดหนุนสำหรับสิทธิประโยชน์ข้าราชการและลูกจ้างถ่ายโอน รหัสงบประมาณ 1500848002500001</t>
  </si>
  <si>
    <t>เงินอุดหนุนเป็นค่าเงินเดือนและค่าจ้างสำหรับข้าราชการและลูกจ้างถ่ายโอน รหัสงบประมาณ 1500848002500002</t>
  </si>
  <si>
    <t>รหัสแหล่งของเงิน 6011410 รหัสกิจกรรมหลัก 15008XXXXL2535</t>
  </si>
  <si>
    <t>ตามหนังสือกรมส่งเสริมการปกครองท้องถิ่น ที่ มท 0808.2/                         ลงวันที่        กันยายน 2560  เลขที่ใบจัดสรร                     /2560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</si>
  <si>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</si>
  <si>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</si>
  <si>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</si>
  <si>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</si>
  <si>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1500848002500001</t>
  </si>
  <si>
    <t>รหัสงบประมาณ 1500848002500002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</si>
  <si>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</si>
  <si>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</si>
  <si>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</si>
  <si>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</si>
  <si>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</si>
  <si>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</si>
  <si>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</si>
  <si>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</si>
  <si>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</si>
  <si>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</si>
  <si>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</si>
  <si>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</si>
  <si>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</si>
  <si>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</si>
  <si>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</si>
  <si>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</si>
  <si>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</si>
  <si>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</si>
  <si>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</si>
  <si>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</si>
  <si>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</si>
  <si>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</si>
  <si>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</si>
  <si>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</si>
  <si>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</si>
  <si>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</si>
  <si>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</si>
  <si>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</si>
  <si>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</si>
  <si>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</si>
  <si>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</si>
  <si>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ทต.ลาดหญ้า</t>
  </si>
  <si>
    <t>ทต.หนองบัว</t>
  </si>
  <si>
    <t>ด่านมะขามเตี้ย</t>
  </si>
  <si>
    <t>อบต.กลอนโด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</si>
  <si>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</si>
  <si>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</si>
  <si>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</si>
  <si>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</si>
  <si>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</si>
  <si>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</si>
  <si>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</si>
  <si>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</si>
  <si>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</si>
  <si>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</si>
  <si>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</si>
  <si>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</si>
  <si>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</si>
  <si>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</si>
  <si>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</si>
  <si>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</si>
  <si>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</si>
  <si>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</si>
  <si>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</si>
  <si>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</si>
  <si>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</si>
  <si>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</si>
  <si>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</si>
  <si>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</si>
  <si>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ทม.บัวขาว</t>
  </si>
  <si>
    <t>ทต.เหล่าใหญ่</t>
  </si>
  <si>
    <t>ท่าคันโท</t>
  </si>
  <si>
    <t>ทต.กุงเก่า</t>
  </si>
  <si>
    <t>ทต.เชียงเครือ</t>
  </si>
  <si>
    <t>ทต.ภูดิน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</si>
  <si>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</si>
  <si>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</si>
  <si>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</si>
  <si>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</si>
  <si>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</si>
  <si>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</si>
  <si>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</si>
  <si>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</si>
  <si>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</si>
  <si>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</si>
  <si>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</si>
  <si>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</si>
  <si>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</si>
  <si>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</si>
  <si>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</si>
  <si>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</si>
  <si>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</si>
  <si>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</si>
  <si>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</si>
  <si>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</si>
  <si>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</si>
  <si>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</si>
  <si>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</si>
  <si>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</si>
  <si>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</si>
  <si>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</si>
  <si>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</si>
  <si>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</si>
  <si>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</si>
  <si>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</si>
  <si>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</si>
  <si>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</si>
  <si>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</si>
  <si>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</si>
  <si>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</si>
  <si>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</si>
  <si>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</si>
  <si>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</si>
  <si>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</si>
  <si>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</si>
  <si>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</si>
  <si>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</si>
  <si>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</si>
  <si>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</si>
  <si>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</si>
  <si>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</si>
  <si>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</si>
  <si>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</si>
  <si>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</si>
  <si>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</si>
  <si>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</si>
  <si>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</si>
  <si>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</si>
  <si>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</si>
  <si>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</si>
  <si>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</si>
  <si>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</si>
  <si>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</si>
  <si>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พรานกระต่าย</t>
  </si>
  <si>
    <t>อบต.ถ้ำกระต่ายทอง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</si>
  <si>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</si>
  <si>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</si>
  <si>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</si>
  <si>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</si>
  <si>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</si>
  <si>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</si>
  <si>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</si>
  <si>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</si>
  <si>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</si>
  <si>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</si>
  <si>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</si>
  <si>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</si>
  <si>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</si>
  <si>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</si>
  <si>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</si>
  <si>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</si>
  <si>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</si>
  <si>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</si>
  <si>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</si>
  <si>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</si>
  <si>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</si>
  <si>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</si>
  <si>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</si>
  <si>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</si>
  <si>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</si>
  <si>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</si>
  <si>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</si>
  <si>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</si>
  <si>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</si>
  <si>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</si>
  <si>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</si>
  <si>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</si>
  <si>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</si>
  <si>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</si>
  <si>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</si>
  <si>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</si>
  <si>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</si>
  <si>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</si>
  <si>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</si>
  <si>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</si>
  <si>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</si>
  <si>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</si>
  <si>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</si>
  <si>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</si>
  <si>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</si>
  <si>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</si>
  <si>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</si>
  <si>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</si>
  <si>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</si>
  <si>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</si>
  <si>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</si>
  <si>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</si>
  <si>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</si>
  <si>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</si>
  <si>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</si>
  <si>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</si>
  <si>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</si>
  <si>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ทต.มะขามเมืองใหม่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</si>
  <si>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</si>
  <si>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</si>
  <si>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</si>
  <si>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</si>
  <si>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</si>
  <si>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</si>
  <si>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</si>
  <si>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</si>
  <si>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</si>
  <si>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</si>
  <si>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</si>
  <si>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</si>
  <si>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</si>
  <si>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</si>
  <si>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</si>
  <si>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</si>
  <si>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</si>
  <si>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</si>
  <si>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</si>
  <si>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</si>
  <si>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</si>
  <si>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</si>
  <si>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</si>
  <si>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</si>
  <si>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</si>
  <si>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</si>
  <si>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</si>
  <si>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</si>
  <si>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</si>
  <si>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</si>
  <si>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</si>
  <si>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</si>
  <si>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</si>
  <si>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</si>
  <si>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</si>
  <si>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</si>
  <si>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</si>
  <si>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</si>
  <si>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</si>
  <si>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</si>
  <si>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</si>
  <si>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อบต.โคกเพลาะ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</si>
  <si>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</si>
  <si>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</si>
  <si>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</si>
  <si>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</si>
  <si>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</si>
  <si>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</si>
  <si>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</si>
  <si>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</si>
  <si>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</si>
  <si>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</si>
  <si>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</si>
  <si>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</si>
  <si>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</si>
  <si>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</si>
  <si>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</si>
  <si>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</si>
  <si>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</si>
  <si>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</si>
  <si>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</si>
  <si>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</si>
  <si>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</si>
  <si>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</si>
  <si>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</si>
  <si>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</si>
  <si>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</si>
  <si>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</si>
  <si>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</si>
  <si>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บ้านเขว้า</t>
  </si>
  <si>
    <t>ทต.ลุ่มลำชี</t>
  </si>
  <si>
    <t>บ้านแท่น</t>
  </si>
  <si>
    <t>อบต.บ้านแท่น</t>
  </si>
  <si>
    <t>อบต.สามสวน</t>
  </si>
  <si>
    <t>ภูเขียว</t>
  </si>
  <si>
    <t>อบต.หนองคอนไทย</t>
  </si>
  <si>
    <t>อบต.บ้านค่าย</t>
  </si>
  <si>
    <t>อบต.บ้านเล่า</t>
  </si>
  <si>
    <t>อบต.โพนทอง</t>
  </si>
  <si>
    <t>อบต.หนองไผ่</t>
  </si>
  <si>
    <t>อบต.ห้วยต้อน</t>
  </si>
  <si>
    <t>หนองบัวแดง</t>
  </si>
  <si>
    <t>อบต.คูเมือง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</si>
  <si>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</si>
  <si>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</si>
  <si>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</si>
  <si>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</si>
  <si>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</si>
  <si>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</si>
  <si>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</si>
  <si>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</si>
  <si>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</si>
  <si>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</si>
  <si>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</si>
  <si>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</si>
  <si>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</si>
  <si>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</si>
  <si>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</si>
  <si>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</si>
  <si>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</si>
  <si>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</si>
  <si>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</si>
  <si>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</si>
  <si>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</si>
  <si>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</si>
  <si>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</si>
  <si>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</si>
  <si>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</si>
  <si>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</si>
  <si>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</si>
  <si>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</si>
  <si>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</si>
  <si>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</si>
  <si>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</si>
  <si>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</si>
  <si>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</si>
  <si>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</si>
  <si>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</si>
  <si>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</si>
  <si>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</si>
  <si>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</si>
  <si>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</si>
  <si>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</si>
  <si>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</si>
  <si>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</si>
  <si>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</si>
  <si>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</si>
  <si>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</si>
  <si>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</si>
  <si>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ทต.สถาน</t>
  </si>
  <si>
    <t>เชียงแสน</t>
  </si>
  <si>
    <t>ทต.บ้านแซว</t>
  </si>
  <si>
    <t>ทต.เชียงเคี่ยน</t>
  </si>
  <si>
    <t>อบต.ปล้อง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</si>
  <si>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</si>
  <si>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</si>
  <si>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</si>
  <si>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</si>
  <si>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</si>
  <si>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</si>
  <si>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</si>
  <si>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</si>
  <si>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</si>
  <si>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</si>
  <si>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</si>
  <si>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</si>
  <si>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</si>
  <si>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</si>
  <si>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</si>
  <si>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</si>
  <si>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</si>
  <si>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</si>
  <si>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</si>
  <si>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</si>
  <si>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</si>
  <si>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</si>
  <si>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</si>
  <si>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</si>
  <si>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</si>
  <si>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</si>
  <si>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</si>
  <si>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</si>
  <si>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</si>
  <si>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</si>
  <si>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</si>
  <si>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</si>
  <si>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</si>
  <si>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</si>
  <si>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</si>
  <si>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</si>
  <si>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</si>
  <si>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</si>
  <si>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</si>
  <si>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</si>
  <si>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</si>
  <si>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</si>
  <si>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</si>
  <si>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</si>
  <si>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</si>
  <si>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</si>
  <si>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</si>
  <si>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</si>
  <si>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</si>
  <si>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</si>
  <si>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</si>
  <si>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</si>
  <si>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</si>
  <si>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</si>
  <si>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</si>
  <si>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</si>
  <si>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</si>
  <si>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</si>
  <si>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</si>
  <si>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</si>
  <si>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</si>
  <si>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</si>
  <si>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</si>
  <si>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</si>
  <si>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</si>
  <si>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</si>
  <si>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</si>
  <si>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</si>
  <si>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</si>
  <si>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</si>
  <si>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</si>
  <si>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</si>
  <si>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อมก๋อย</t>
  </si>
  <si>
    <t>อบต.แม่ตื่น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</si>
  <si>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</si>
  <si>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</si>
  <si>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</si>
  <si>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</si>
  <si>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</si>
  <si>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</si>
  <si>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</si>
  <si>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</si>
  <si>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</si>
  <si>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</si>
  <si>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</si>
  <si>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</si>
  <si>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</si>
  <si>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</si>
  <si>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</si>
  <si>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</si>
  <si>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</si>
  <si>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</si>
  <si>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</si>
  <si>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</si>
  <si>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</si>
  <si>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</si>
  <si>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</si>
  <si>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</si>
  <si>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อบต.วังคีรี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</si>
  <si>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</si>
  <si>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</si>
  <si>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</si>
  <si>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</si>
  <si>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</si>
  <si>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</si>
  <si>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</si>
  <si>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</si>
  <si>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</si>
  <si>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</si>
  <si>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</si>
  <si>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</si>
  <si>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</si>
  <si>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</si>
  <si>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</si>
  <si>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</si>
  <si>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ทม.ตาก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</si>
  <si>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</si>
  <si>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</si>
  <si>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</si>
  <si>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</si>
  <si>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</si>
  <si>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</si>
  <si>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</si>
  <si>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อบต.ขะเนจื้อ</t>
  </si>
  <si>
    <t>อบต.พระธาตุผาแดง</t>
  </si>
  <si>
    <t>อบต.พะวอ</t>
  </si>
  <si>
    <t>อบต.แม่กุ</t>
  </si>
  <si>
    <t>สามเงา</t>
  </si>
  <si>
    <t>อบต.วังหมัน</t>
  </si>
  <si>
    <t>อุ้มผาง</t>
  </si>
  <si>
    <t>ทต.แม่กลอง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</si>
  <si>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</si>
  <si>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</si>
  <si>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</si>
  <si>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</si>
  <si>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</si>
  <si>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</si>
  <si>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</si>
  <si>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</si>
  <si>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</si>
  <si>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</si>
  <si>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</si>
  <si>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</si>
  <si>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</si>
  <si>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</si>
  <si>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</si>
  <si>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</si>
  <si>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</si>
  <si>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</si>
  <si>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</si>
  <si>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</si>
  <si>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</si>
  <si>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</si>
  <si>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</si>
  <si>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</si>
  <si>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</si>
  <si>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</si>
  <si>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</si>
  <si>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</si>
  <si>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</si>
  <si>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</si>
  <si>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</si>
  <si>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</si>
  <si>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</si>
  <si>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</si>
  <si>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</si>
  <si>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</si>
  <si>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</si>
  <si>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</si>
  <si>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</si>
  <si>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</si>
  <si>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</si>
  <si>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</si>
  <si>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</si>
  <si>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</si>
  <si>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</si>
  <si>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</si>
  <si>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</si>
  <si>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</si>
  <si>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</si>
  <si>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</si>
  <si>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</si>
  <si>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</si>
  <si>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</si>
  <si>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</si>
  <si>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</si>
  <si>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</si>
  <si>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</si>
  <si>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</si>
  <si>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</si>
  <si>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</si>
  <si>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</si>
  <si>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</si>
  <si>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</si>
  <si>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</si>
  <si>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</si>
  <si>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</si>
  <si>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</si>
  <si>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</si>
  <si>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</si>
  <si>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</si>
  <si>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</si>
  <si>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</si>
  <si>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</si>
  <si>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</si>
  <si>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</si>
  <si>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</si>
  <si>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</si>
  <si>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</si>
  <si>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</si>
  <si>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</si>
  <si>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</si>
  <si>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</si>
  <si>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</si>
  <si>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</si>
  <si>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</si>
  <si>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</si>
  <si>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</si>
  <si>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</si>
  <si>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</si>
  <si>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</si>
  <si>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</si>
  <si>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</si>
  <si>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</si>
  <si>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</si>
  <si>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</si>
  <si>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</si>
  <si>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</si>
  <si>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</si>
  <si>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</si>
  <si>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</si>
  <si>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</si>
  <si>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</si>
  <si>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</si>
  <si>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</si>
  <si>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</si>
  <si>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</si>
  <si>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</si>
  <si>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</si>
  <si>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</si>
  <si>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</si>
  <si>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</si>
  <si>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สีดา</t>
  </si>
  <si>
    <t>อบต.โนนประดู่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</si>
  <si>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</si>
  <si>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</si>
  <si>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</si>
  <si>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</si>
  <si>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</si>
  <si>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</si>
  <si>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</si>
  <si>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</si>
  <si>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</si>
  <si>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</si>
  <si>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</si>
  <si>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</si>
  <si>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</si>
  <si>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</si>
  <si>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</si>
  <si>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</si>
  <si>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</si>
  <si>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</si>
  <si>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</si>
  <si>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</si>
  <si>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</si>
  <si>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</si>
  <si>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</si>
  <si>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</si>
  <si>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</si>
  <si>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</si>
  <si>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</si>
  <si>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</si>
  <si>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</si>
  <si>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</si>
  <si>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</si>
  <si>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</si>
  <si>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</si>
  <si>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</si>
  <si>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</si>
  <si>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</si>
  <si>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</si>
  <si>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</si>
  <si>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</si>
  <si>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</si>
  <si>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</si>
  <si>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</si>
  <si>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</si>
  <si>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</si>
  <si>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</si>
  <si>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</si>
  <si>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</si>
  <si>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</si>
  <si>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</si>
  <si>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</si>
  <si>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</si>
  <si>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</si>
  <si>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</si>
  <si>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</si>
  <si>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</si>
  <si>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</si>
  <si>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</si>
  <si>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</si>
  <si>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</si>
  <si>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</si>
  <si>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</si>
  <si>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</si>
  <si>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</si>
  <si>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</si>
  <si>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</si>
  <si>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</si>
  <si>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</si>
  <si>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</si>
  <si>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</si>
  <si>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</si>
  <si>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</si>
  <si>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</si>
  <si>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</si>
  <si>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</si>
  <si>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</si>
  <si>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</si>
  <si>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</si>
  <si>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</si>
  <si>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</si>
  <si>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</si>
  <si>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อบต.บางรักพัฒนา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</si>
  <si>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</si>
  <si>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</si>
  <si>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</si>
  <si>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</si>
  <si>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</si>
  <si>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</si>
  <si>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</si>
  <si>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</si>
  <si>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</si>
  <si>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</si>
  <si>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</si>
  <si>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</si>
  <si>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</si>
  <si>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</si>
  <si>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</si>
  <si>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</si>
  <si>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</si>
  <si>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</si>
  <si>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</si>
  <si>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</si>
  <si>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</si>
  <si>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</si>
  <si>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</si>
  <si>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</si>
  <si>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</si>
  <si>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</si>
  <si>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</si>
  <si>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</si>
  <si>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</si>
  <si>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</si>
  <si>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</si>
  <si>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</si>
  <si>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</si>
  <si>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</si>
  <si>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</si>
  <si>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</si>
  <si>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</si>
  <si>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</si>
  <si>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</si>
  <si>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</si>
  <si>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</si>
  <si>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</si>
  <si>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</si>
  <si>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</si>
  <si>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</si>
  <si>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</si>
  <si>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</si>
  <si>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</si>
  <si>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</si>
  <si>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</si>
  <si>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</si>
  <si>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</si>
  <si>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</si>
  <si>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</si>
  <si>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</si>
  <si>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</si>
  <si>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</si>
  <si>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</si>
  <si>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</si>
  <si>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</si>
  <si>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</si>
  <si>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</si>
  <si>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</si>
  <si>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</si>
  <si>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</si>
  <si>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</si>
  <si>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</si>
  <si>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</si>
  <si>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</si>
  <si>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</si>
  <si>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</si>
  <si>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</si>
  <si>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</si>
  <si>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</si>
  <si>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</si>
  <si>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</si>
  <si>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</si>
  <si>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</si>
  <si>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</si>
  <si>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</si>
  <si>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</si>
  <si>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</si>
  <si>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</si>
  <si>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</si>
  <si>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</si>
  <si>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</si>
  <si>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</si>
  <si>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</si>
  <si>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</si>
  <si>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</si>
  <si>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</si>
  <si>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</si>
  <si>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</si>
  <si>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</si>
  <si>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</si>
  <si>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</si>
  <si>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</si>
  <si>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</si>
  <si>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</si>
  <si>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</si>
  <si>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</si>
  <si>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</si>
  <si>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</si>
  <si>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</si>
  <si>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</si>
  <si>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</si>
  <si>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</si>
  <si>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</si>
  <si>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</si>
  <si>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</si>
  <si>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ทต.พุทไธสง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</si>
  <si>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</si>
  <si>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</si>
  <si>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</si>
  <si>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</si>
  <si>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</si>
  <si>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</si>
  <si>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</si>
  <si>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</si>
  <si>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</si>
  <si>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</si>
  <si>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</si>
  <si>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</si>
  <si>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</si>
  <si>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</si>
  <si>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</si>
  <si>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</si>
  <si>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</si>
  <si>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</si>
  <si>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</si>
  <si>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</si>
  <si>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</si>
  <si>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</si>
  <si>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</si>
  <si>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</si>
  <si>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</si>
  <si>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</si>
  <si>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</si>
  <si>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</si>
  <si>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</si>
  <si>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</si>
  <si>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</si>
  <si>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</si>
  <si>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ทม.บึงยี่โถ</t>
  </si>
  <si>
    <t>ลำลูกกา</t>
  </si>
  <si>
    <t>ทม.คูคต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</si>
  <si>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</si>
  <si>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</si>
  <si>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</si>
  <si>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</si>
  <si>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</si>
  <si>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</si>
  <si>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</si>
  <si>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</si>
  <si>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</si>
  <si>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</si>
  <si>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</si>
  <si>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</si>
  <si>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</si>
  <si>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</si>
  <si>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</si>
  <si>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</si>
  <si>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</si>
  <si>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</si>
  <si>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</si>
  <si>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</si>
  <si>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</si>
  <si>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</si>
  <si>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</si>
  <si>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</si>
  <si>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</si>
  <si>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</si>
  <si>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</si>
  <si>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</si>
  <si>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</si>
  <si>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</si>
  <si>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</si>
  <si>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</si>
  <si>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</si>
  <si>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</si>
  <si>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อบต.ลาดตะเคียน</t>
  </si>
  <si>
    <t>อบต.วังตะเคียน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</si>
  <si>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</si>
  <si>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</si>
  <si>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</si>
  <si>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</si>
  <si>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</si>
  <si>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</si>
  <si>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</si>
  <si>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</si>
  <si>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</si>
  <si>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</si>
  <si>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</si>
  <si>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อบต.รอบเมือง</t>
  </si>
  <si>
    <t>ศรีมหาโพธิ</t>
  </si>
  <si>
    <t>อบต.กรอกสมบูรณ์</t>
  </si>
  <si>
    <t>อบต.บ้านทาม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</si>
  <si>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</si>
  <si>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</si>
  <si>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</si>
  <si>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</si>
  <si>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</si>
  <si>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</si>
  <si>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</si>
  <si>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</si>
  <si>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</si>
  <si>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</si>
  <si>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</si>
  <si>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</si>
  <si>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</si>
  <si>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</si>
  <si>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</si>
  <si>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</si>
  <si>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</si>
  <si>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</si>
  <si>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</si>
  <si>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</si>
  <si>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</si>
  <si>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</si>
  <si>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อบต.บานา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</si>
  <si>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</si>
  <si>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</si>
  <si>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</si>
  <si>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</si>
  <si>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</si>
  <si>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</si>
  <si>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</si>
  <si>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</si>
  <si>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</si>
  <si>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</si>
  <si>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</si>
  <si>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</si>
  <si>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</si>
  <si>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</si>
  <si>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</si>
  <si>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</si>
  <si>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</si>
  <si>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</si>
  <si>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</si>
  <si>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</si>
  <si>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</si>
  <si>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</si>
  <si>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</si>
  <si>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</si>
  <si>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</si>
  <si>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</si>
  <si>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</si>
  <si>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</si>
  <si>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</si>
  <si>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</si>
  <si>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</si>
  <si>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</si>
  <si>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</si>
  <si>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</si>
  <si>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</si>
  <si>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</si>
  <si>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</si>
  <si>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</si>
  <si>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</si>
  <si>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</si>
  <si>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</si>
  <si>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</si>
  <si>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</si>
  <si>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</si>
  <si>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</si>
  <si>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</si>
  <si>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</si>
  <si>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</si>
  <si>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</si>
  <si>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</si>
  <si>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</si>
  <si>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</si>
  <si>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</si>
  <si>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</si>
  <si>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</si>
  <si>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</si>
  <si>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</si>
  <si>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</si>
  <si>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</si>
  <si>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</si>
  <si>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</si>
  <si>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</si>
  <si>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</si>
  <si>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</si>
  <si>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</si>
  <si>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</si>
  <si>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</si>
  <si>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</si>
  <si>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</si>
  <si>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</si>
  <si>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</si>
  <si>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</si>
  <si>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อบต.พนมวังก์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</si>
  <si>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</si>
  <si>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</si>
  <si>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</si>
  <si>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</si>
  <si>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</si>
  <si>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</si>
  <si>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</si>
  <si>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</si>
  <si>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</si>
  <si>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</si>
  <si>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</si>
  <si>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</si>
  <si>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</si>
  <si>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</si>
  <si>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</si>
  <si>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</si>
  <si>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</si>
  <si>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</si>
  <si>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</si>
  <si>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</si>
  <si>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</si>
  <si>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</si>
  <si>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</si>
  <si>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</si>
  <si>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</si>
  <si>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</si>
  <si>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</si>
  <si>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</si>
  <si>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</si>
  <si>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</si>
  <si>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</si>
  <si>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</si>
  <si>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</si>
  <si>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</si>
  <si>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</si>
  <si>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</si>
  <si>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</si>
  <si>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</si>
  <si>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</si>
  <si>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</si>
  <si>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</si>
  <si>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</si>
  <si>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</si>
  <si>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</si>
  <si>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</si>
  <si>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</si>
  <si>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</si>
  <si>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</si>
  <si>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</si>
  <si>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</si>
  <si>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</si>
  <si>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</si>
  <si>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</si>
  <si>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</si>
  <si>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</si>
  <si>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</si>
  <si>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</si>
  <si>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</si>
  <si>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</si>
  <si>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</si>
  <si>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</si>
  <si>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</si>
  <si>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</si>
  <si>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</si>
  <si>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</si>
  <si>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</si>
  <si>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</si>
  <si>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</si>
  <si>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</si>
  <si>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</si>
  <si>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</si>
  <si>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</si>
  <si>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</si>
  <si>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</si>
  <si>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</si>
  <si>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</si>
  <si>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</si>
  <si>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</si>
  <si>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</si>
  <si>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</si>
  <si>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</si>
  <si>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</si>
  <si>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</si>
  <si>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</si>
  <si>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</si>
  <si>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</si>
  <si>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</si>
  <si>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</si>
  <si>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</si>
  <si>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</si>
  <si>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</si>
  <si>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</si>
  <si>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</si>
  <si>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</si>
  <si>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</si>
  <si>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</si>
  <si>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</si>
  <si>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</si>
  <si>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</si>
  <si>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</si>
  <si>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</si>
  <si>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</si>
  <si>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</si>
  <si>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</si>
  <si>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</si>
  <si>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</si>
  <si>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</si>
  <si>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</si>
  <si>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</si>
  <si>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</si>
  <si>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</si>
  <si>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</si>
  <si>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</si>
  <si>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</si>
  <si>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</si>
  <si>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ทต.วังชมภู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</si>
  <si>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</si>
  <si>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</si>
  <si>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</si>
  <si>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</si>
  <si>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</si>
  <si>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</si>
  <si>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</si>
  <si>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</si>
  <si>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</si>
  <si>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</si>
  <si>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</si>
  <si>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</si>
  <si>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</si>
  <si>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</si>
  <si>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</si>
  <si>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</si>
  <si>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</si>
  <si>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</si>
  <si>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อบต.ช้างตะลูด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</si>
  <si>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</si>
  <si>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</si>
  <si>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</si>
  <si>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</si>
  <si>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</si>
  <si>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</si>
  <si>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</si>
  <si>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</si>
  <si>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</si>
  <si>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</si>
  <si>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ทต.ปงป่าหวาย</t>
  </si>
  <si>
    <t>ทต.ช่อแฮ</t>
  </si>
  <si>
    <t>ทต.ทุ่งโฮ้ง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</si>
  <si>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</si>
  <si>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</si>
  <si>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</si>
  <si>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</si>
  <si>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</si>
  <si>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อบต.ไทรย้อย</t>
  </si>
  <si>
    <t>อบต.แม่ยางตาล</t>
  </si>
  <si>
    <t>อบต.ต้าผามอก</t>
  </si>
  <si>
    <t>ทต.ปากกาง</t>
  </si>
  <si>
    <t>วังชิ้น</t>
  </si>
  <si>
    <t>อบต.วังชิ้น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</si>
  <si>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</si>
  <si>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</si>
  <si>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</si>
  <si>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</si>
  <si>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</si>
  <si>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</si>
  <si>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</si>
  <si>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</si>
  <si>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</si>
  <si>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</si>
  <si>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</si>
  <si>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</si>
  <si>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</si>
  <si>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</si>
  <si>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</si>
  <si>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</si>
  <si>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</si>
  <si>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</si>
  <si>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</si>
  <si>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</si>
  <si>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</si>
  <si>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</si>
  <si>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</si>
  <si>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</si>
  <si>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</si>
  <si>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</si>
  <si>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</si>
  <si>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</si>
  <si>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</si>
  <si>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</si>
  <si>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</si>
  <si>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</si>
  <si>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</si>
  <si>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</si>
  <si>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</si>
  <si>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</si>
  <si>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</si>
  <si>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</si>
  <si>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</si>
  <si>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</si>
  <si>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</si>
  <si>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</si>
  <si>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</si>
  <si>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</si>
  <si>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</si>
  <si>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</si>
  <si>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</si>
  <si>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</si>
  <si>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</si>
  <si>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</si>
  <si>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</si>
  <si>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</si>
  <si>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</si>
  <si>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</si>
  <si>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</si>
  <si>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</si>
  <si>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</si>
  <si>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</si>
  <si>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</si>
  <si>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</si>
  <si>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</si>
  <si>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</si>
  <si>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</si>
  <si>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</si>
  <si>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อบต.บ้านบาก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</si>
  <si>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</si>
  <si>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</si>
  <si>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</si>
  <si>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</si>
  <si>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</si>
  <si>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</si>
  <si>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</si>
  <si>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</si>
  <si>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</si>
  <si>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</si>
  <si>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</si>
  <si>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</si>
  <si>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</si>
  <si>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</si>
  <si>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</si>
  <si>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</si>
  <si>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</si>
  <si>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</si>
  <si>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</si>
  <si>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</si>
  <si>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</si>
  <si>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</si>
  <si>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</si>
  <si>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</si>
  <si>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</si>
  <si>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</si>
  <si>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</si>
  <si>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</si>
  <si>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</si>
  <si>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</si>
  <si>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</si>
  <si>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</si>
  <si>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</si>
  <si>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</si>
  <si>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</si>
  <si>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</si>
  <si>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</si>
  <si>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</si>
  <si>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</si>
  <si>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</si>
  <si>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</si>
  <si>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</si>
  <si>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</si>
  <si>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</si>
  <si>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</si>
  <si>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</si>
  <si>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</si>
  <si>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</si>
  <si>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</si>
  <si>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</si>
  <si>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</si>
  <si>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</si>
  <si>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</si>
  <si>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</si>
  <si>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</si>
  <si>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</si>
  <si>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</si>
  <si>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</si>
  <si>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</si>
  <si>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</si>
  <si>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</si>
  <si>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</si>
  <si>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</si>
  <si>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</si>
  <si>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</si>
  <si>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</si>
  <si>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</si>
  <si>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</si>
  <si>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</si>
  <si>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</si>
  <si>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</si>
  <si>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</si>
  <si>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</si>
  <si>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</si>
  <si>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</si>
  <si>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</si>
  <si>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</si>
  <si>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</si>
  <si>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</si>
  <si>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</si>
  <si>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</si>
  <si>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</si>
  <si>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</si>
  <si>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</si>
  <si>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</si>
  <si>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</si>
  <si>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</si>
  <si>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</si>
  <si>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</si>
  <si>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</si>
  <si>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</si>
  <si>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</si>
  <si>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</si>
  <si>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</si>
  <si>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</si>
  <si>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</si>
  <si>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</si>
  <si>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</si>
  <si>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</si>
  <si>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อบต.หนองแวง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</si>
  <si>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</si>
  <si>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</si>
  <si>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</si>
  <si>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</si>
  <si>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</si>
  <si>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</si>
  <si>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</si>
  <si>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</si>
  <si>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</si>
  <si>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</si>
  <si>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</si>
  <si>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</si>
  <si>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</si>
  <si>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</si>
  <si>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</si>
  <si>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</si>
  <si>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</si>
  <si>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</si>
  <si>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</si>
  <si>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</si>
  <si>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</si>
  <si>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</si>
  <si>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</si>
  <si>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</si>
  <si>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</si>
  <si>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</si>
  <si>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</si>
  <si>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</si>
  <si>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</si>
  <si>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</si>
  <si>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</si>
  <si>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</si>
  <si>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</si>
  <si>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</si>
  <si>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</si>
  <si>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</si>
  <si>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</si>
  <si>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</si>
  <si>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</si>
  <si>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</si>
  <si>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</si>
  <si>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</si>
  <si>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</si>
  <si>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</si>
  <si>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</si>
  <si>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</si>
  <si>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</si>
  <si>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</si>
  <si>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</si>
  <si>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</si>
  <si>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</si>
  <si>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</si>
  <si>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</si>
  <si>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</si>
  <si>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</si>
  <si>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</si>
  <si>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</si>
  <si>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</si>
  <si>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</si>
  <si>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</si>
  <si>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</si>
  <si>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</si>
  <si>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</si>
  <si>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</si>
  <si>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</si>
  <si>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</si>
  <si>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</si>
  <si>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</si>
  <si>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</si>
  <si>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</si>
  <si>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</si>
  <si>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</si>
  <si>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</si>
  <si>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</si>
  <si>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</si>
  <si>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</si>
  <si>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</si>
  <si>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ทม.เขาสามยอด</t>
  </si>
  <si>
    <t>ทต.โคกตูม</t>
  </si>
  <si>
    <t>ชัยบาดาล</t>
  </si>
  <si>
    <t>อบต.ชัยบาดาล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</si>
  <si>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</si>
  <si>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</si>
  <si>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</si>
  <si>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</si>
  <si>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</si>
  <si>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</si>
  <si>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</si>
  <si>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</si>
  <si>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</si>
  <si>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</si>
  <si>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</si>
  <si>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</si>
  <si>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</si>
  <si>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</si>
  <si>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</si>
  <si>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</si>
  <si>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</si>
  <si>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</si>
  <si>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</si>
  <si>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</si>
  <si>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</si>
  <si>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</si>
  <si>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</si>
  <si>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</si>
  <si>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</si>
  <si>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</si>
  <si>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</si>
  <si>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</si>
  <si>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</si>
  <si>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</si>
  <si>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</si>
  <si>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</si>
  <si>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</si>
  <si>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</si>
  <si>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</si>
  <si>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</si>
  <si>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</si>
  <si>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</si>
  <si>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</si>
  <si>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</si>
  <si>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</si>
  <si>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</si>
  <si>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</si>
  <si>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</si>
  <si>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</si>
  <si>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</si>
  <si>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</si>
  <si>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</si>
  <si>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</si>
  <si>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</si>
  <si>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</si>
  <si>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</si>
  <si>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</si>
  <si>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</si>
  <si>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</si>
  <si>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</si>
  <si>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</si>
  <si>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</si>
  <si>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</si>
  <si>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</si>
  <si>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</si>
  <si>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</si>
  <si>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</si>
  <si>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</si>
  <si>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</si>
  <si>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</si>
  <si>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</si>
  <si>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</si>
  <si>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</si>
  <si>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</si>
  <si>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</si>
  <si>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</si>
  <si>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</si>
  <si>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</si>
  <si>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</si>
  <si>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</si>
  <si>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</si>
  <si>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</si>
  <si>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ทต.นาดินดำ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</si>
  <si>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</si>
  <si>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</si>
  <si>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</si>
  <si>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</si>
  <si>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</si>
  <si>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</si>
  <si>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</si>
  <si>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</si>
  <si>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</si>
  <si>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</si>
  <si>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</si>
  <si>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</si>
  <si>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</si>
  <si>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</si>
  <si>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</si>
  <si>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</si>
  <si>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</si>
  <si>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</si>
  <si>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</si>
  <si>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วังสะพุง</t>
  </si>
  <si>
    <t>อบต.โคกขมิ้น</t>
  </si>
  <si>
    <t>อบต.ทรายขาว</t>
  </si>
  <si>
    <t>ทต.ปากปวน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</si>
  <si>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</si>
  <si>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</si>
  <si>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</si>
  <si>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</si>
  <si>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</si>
  <si>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</si>
  <si>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</si>
  <si>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</si>
  <si>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</si>
  <si>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</si>
  <si>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</si>
  <si>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</si>
  <si>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</si>
  <si>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ปรางค์กู่</t>
  </si>
  <si>
    <t>ทต.ปรางค์กู่</t>
  </si>
  <si>
    <t>ทต.น้ำคำ</t>
  </si>
  <si>
    <t>อบต.น้ำอ้อม</t>
  </si>
  <si>
    <t>อบต.โนนสัง</t>
  </si>
  <si>
    <t>อบต.บัวน้อย</t>
  </si>
  <si>
    <t>อบต.ผักแพว</t>
  </si>
  <si>
    <t>ขุขันธ์</t>
  </si>
  <si>
    <t>อบต.สำโรงตาเจ็น</t>
  </si>
  <si>
    <t>ขุนหาญ</t>
  </si>
  <si>
    <t>อบต.โพธิ์วงศ์</t>
  </si>
  <si>
    <t>อบต.ไพร</t>
  </si>
  <si>
    <t>โนนคูณ</t>
  </si>
  <si>
    <t>อบต.โนนค้อ</t>
  </si>
  <si>
    <t>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</si>
  <si>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</si>
  <si>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</si>
  <si>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</si>
  <si>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</si>
  <si>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</si>
  <si>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</si>
  <si>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</si>
  <si>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อบต.ห้วยตึ้กชู</t>
  </si>
  <si>
    <t>ยางชุมน้อย</t>
  </si>
  <si>
    <t>อบต.กุดเมืองฮาม</t>
  </si>
  <si>
    <t>ราษีไศล</t>
  </si>
  <si>
    <t>ทต.ส้มป่อย</t>
  </si>
  <si>
    <t>วังหิน</t>
  </si>
  <si>
    <t>อบต.ดวนใหญ่</t>
  </si>
  <si>
    <t>ห้วยทับทัน</t>
  </si>
  <si>
    <t>อบต.ผักไหม</t>
  </si>
  <si>
    <t>อุทุมพรพิสัย</t>
  </si>
  <si>
    <t>อบต.โพธิ์ชัย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</si>
  <si>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</si>
  <si>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</si>
  <si>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</si>
  <si>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</si>
  <si>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</si>
  <si>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</si>
  <si>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</si>
  <si>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</si>
  <si>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</si>
  <si>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</si>
  <si>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</si>
  <si>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</si>
  <si>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</si>
  <si>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</si>
  <si>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</si>
  <si>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</si>
  <si>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</si>
  <si>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</si>
  <si>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</si>
  <si>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</si>
  <si>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</si>
  <si>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</si>
  <si>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</si>
  <si>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</si>
  <si>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</si>
  <si>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</si>
  <si>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</si>
  <si>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</si>
  <si>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</si>
  <si>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</si>
  <si>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</si>
  <si>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</si>
  <si>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</si>
  <si>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</si>
  <si>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ทต.บ้านโพน</t>
  </si>
  <si>
    <t>อบต.โคกก่อง</t>
  </si>
  <si>
    <t>อบต.ดงมะไฟ</t>
  </si>
  <si>
    <t>อบต.ค้อเขียว</t>
  </si>
  <si>
    <t>อบต.วาริชภูมิ</t>
  </si>
  <si>
    <t>อบต.โพนสูง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</si>
  <si>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</si>
  <si>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</si>
  <si>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</si>
  <si>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</si>
  <si>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</si>
  <si>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</si>
  <si>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</si>
  <si>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</si>
  <si>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</si>
  <si>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</si>
  <si>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</si>
  <si>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</si>
  <si>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</si>
  <si>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</si>
  <si>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</si>
  <si>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</si>
  <si>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</si>
  <si>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</si>
  <si>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</si>
  <si>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</si>
  <si>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</si>
  <si>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</si>
  <si>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</si>
  <si>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</si>
  <si>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</si>
  <si>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</si>
  <si>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</si>
  <si>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</si>
  <si>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</si>
  <si>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</si>
  <si>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</si>
  <si>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</si>
  <si>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</si>
  <si>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</si>
  <si>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</si>
  <si>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</si>
  <si>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</si>
  <si>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</si>
  <si>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</si>
  <si>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</si>
  <si>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</si>
  <si>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</si>
  <si>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</si>
  <si>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</si>
  <si>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</si>
  <si>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</si>
  <si>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</si>
  <si>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</si>
  <si>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</si>
  <si>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</si>
  <si>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</si>
  <si>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</si>
  <si>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</si>
  <si>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</si>
  <si>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</si>
  <si>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</si>
  <si>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</si>
  <si>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</si>
  <si>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</si>
  <si>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</si>
  <si>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</si>
  <si>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</si>
  <si>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</si>
  <si>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</si>
  <si>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</si>
  <si>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</si>
  <si>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</si>
  <si>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</si>
  <si>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</si>
  <si>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</si>
  <si>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</si>
  <si>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</si>
  <si>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</si>
  <si>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</si>
  <si>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</si>
  <si>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</si>
  <si>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</si>
  <si>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</si>
  <si>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</si>
  <si>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</si>
  <si>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</si>
  <si>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</si>
  <si>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</si>
  <si>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</si>
  <si>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</si>
  <si>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</si>
  <si>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</si>
  <si>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</si>
  <si>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</si>
  <si>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</si>
  <si>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</si>
  <si>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</si>
  <si>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</si>
  <si>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</si>
  <si>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</si>
  <si>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</si>
  <si>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</si>
  <si>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</si>
  <si>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</si>
  <si>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</si>
  <si>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</si>
  <si>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</si>
  <si>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</si>
  <si>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</si>
  <si>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</si>
  <si>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</si>
  <si>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</si>
  <si>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</si>
  <si>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</si>
  <si>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</si>
  <si>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</si>
  <si>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</si>
  <si>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</si>
  <si>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</si>
  <si>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</si>
  <si>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</si>
  <si>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</si>
  <si>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</si>
  <si>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</si>
  <si>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</si>
  <si>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</si>
  <si>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</si>
  <si>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</si>
  <si>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</si>
  <si>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</si>
  <si>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</si>
  <si>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</si>
  <si>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</si>
  <si>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</si>
  <si>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</si>
  <si>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</si>
  <si>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</si>
  <si>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</si>
  <si>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</si>
  <si>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</si>
  <si>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</si>
  <si>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</si>
  <si>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</si>
  <si>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</si>
  <si>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</si>
  <si>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</si>
  <si>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</si>
  <si>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</si>
  <si>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</si>
  <si>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</si>
  <si>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</si>
  <si>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</si>
  <si>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</si>
  <si>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</si>
  <si>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</si>
  <si>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</si>
  <si>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</si>
  <si>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</si>
  <si>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</si>
  <si>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</si>
  <si>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</si>
  <si>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</si>
  <si>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</si>
  <si>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</si>
  <si>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</si>
  <si>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</si>
  <si>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</si>
  <si>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</si>
  <si>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</si>
  <si>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</si>
  <si>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</si>
  <si>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</si>
  <si>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</si>
  <si>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</si>
  <si>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</si>
  <si>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</si>
  <si>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</si>
  <si>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</si>
  <si>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</si>
  <si>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</si>
  <si>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</si>
  <si>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</si>
  <si>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</si>
  <si>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</si>
  <si>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</si>
  <si>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</si>
  <si>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</si>
  <si>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</si>
  <si>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</si>
  <si>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</si>
  <si>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</si>
  <si>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</si>
  <si>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</si>
  <si>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</si>
  <si>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</si>
  <si>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</si>
  <si>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</si>
  <si>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</si>
  <si>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</si>
  <si>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</si>
  <si>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</si>
  <si>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</si>
  <si>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</si>
  <si>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</si>
  <si>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</si>
  <si>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</si>
  <si>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</si>
  <si>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</si>
  <si>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</si>
  <si>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</si>
  <si>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</si>
  <si>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</si>
  <si>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</si>
  <si>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</si>
  <si>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</si>
  <si>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</si>
  <si>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</si>
  <si>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</si>
  <si>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</si>
  <si>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</si>
  <si>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</si>
  <si>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</si>
  <si>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</si>
  <si>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</si>
  <si>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</si>
  <si>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</si>
  <si>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</si>
  <si>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</si>
  <si>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</si>
  <si>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</si>
  <si>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</si>
  <si>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</si>
  <si>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</si>
  <si>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</si>
  <si>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</si>
  <si>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</si>
  <si>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</si>
  <si>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</si>
  <si>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</si>
  <si>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</si>
  <si>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</si>
  <si>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</si>
  <si>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</si>
  <si>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</si>
  <si>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</si>
  <si>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</si>
  <si>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</si>
  <si>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</si>
  <si>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</si>
  <si>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</si>
  <si>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</si>
  <si>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</si>
  <si>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</si>
  <si>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</si>
  <si>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</si>
  <si>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</si>
  <si>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</si>
  <si>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</si>
  <si>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</si>
  <si>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</si>
  <si>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</si>
  <si>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</si>
  <si>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</si>
  <si>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</si>
  <si>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</si>
  <si>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</si>
  <si>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</si>
  <si>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</si>
  <si>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</si>
  <si>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</si>
  <si>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</si>
  <si>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</si>
  <si>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</si>
  <si>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</si>
  <si>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</si>
  <si>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</si>
  <si>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</si>
  <si>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</si>
  <si>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</si>
  <si>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</si>
  <si>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</si>
  <si>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</si>
  <si>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</si>
  <si>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</si>
  <si>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</si>
  <si>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</si>
  <si>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</si>
  <si>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</si>
  <si>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</si>
  <si>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</si>
  <si>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</si>
  <si>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</si>
  <si>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</si>
  <si>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</si>
  <si>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</si>
  <si>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</si>
  <si>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</si>
  <si>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</si>
  <si>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</si>
  <si>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</si>
  <si>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</si>
  <si>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</si>
  <si>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</si>
  <si>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</si>
  <si>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</si>
  <si>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</si>
  <si>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</si>
  <si>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</si>
  <si>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</si>
  <si>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</si>
  <si>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</si>
  <si>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</si>
  <si>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</si>
  <si>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</si>
  <si>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</si>
  <si>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</si>
  <si>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น้ำโสม</t>
  </si>
  <si>
    <t>ทต.นางัว</t>
  </si>
  <si>
    <t>เพ็ญ</t>
  </si>
  <si>
    <t>ทต.บ้านธาตุ</t>
  </si>
  <si>
    <t>ทต.นาข่า</t>
  </si>
  <si>
    <t>ทต.เมืองเพีย</t>
  </si>
  <si>
    <t>กุมภวาปี</t>
  </si>
  <si>
    <t>อบต.ท่าลี่</t>
  </si>
  <si>
    <t>นายูง</t>
  </si>
  <si>
    <t>ทต.นายูง</t>
  </si>
  <si>
    <t>อบต.นางัว</t>
  </si>
  <si>
    <t>อบต.โสมเยี่ยม</t>
  </si>
  <si>
    <t>อบต.บ้านจันทน์</t>
  </si>
  <si>
    <t>บ้านผือ</t>
  </si>
  <si>
    <t>ทต.กลางใหญ่</t>
  </si>
  <si>
    <t>อบต.ข้าวสาร</t>
  </si>
  <si>
    <t>อบต.หายโศก</t>
  </si>
  <si>
    <t>พิบูลย์รักษ์</t>
  </si>
  <si>
    <t>อบต.บ้านแดง</t>
  </si>
  <si>
    <t>อบต.นาพู่</t>
  </si>
  <si>
    <t>อบต.สร้างแป้น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</si>
  <si>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</si>
  <si>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</si>
  <si>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</si>
  <si>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</si>
  <si>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</si>
  <si>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</si>
  <si>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</si>
  <si>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</si>
  <si>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</si>
  <si>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</si>
  <si>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</si>
  <si>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</si>
  <si>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</si>
  <si>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</si>
  <si>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</si>
  <si>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</si>
  <si>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</si>
  <si>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</si>
  <si>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</si>
  <si>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</si>
  <si>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</si>
  <si>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</si>
  <si>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</si>
  <si>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</si>
  <si>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</si>
  <si>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</si>
  <si>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</si>
  <si>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</si>
  <si>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</si>
  <si>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</si>
  <si>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</si>
  <si>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</si>
  <si>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</si>
  <si>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</si>
  <si>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</si>
  <si>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</si>
  <si>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</si>
  <si>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</si>
  <si>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</si>
  <si>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</si>
  <si>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</si>
  <si>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</si>
  <si>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</si>
  <si>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</si>
  <si>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</si>
  <si>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</si>
  <si>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</si>
  <si>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</si>
  <si>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</si>
  <si>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</si>
  <si>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</si>
  <si>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</si>
  <si>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</si>
  <si>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</si>
  <si>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</si>
  <si>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</si>
  <si>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</si>
  <si>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</si>
  <si>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</si>
  <si>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</si>
  <si>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สว่างอารมณ์</t>
  </si>
  <si>
    <t>ทต.สว่างแจ้งสบายใจ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</si>
  <si>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</si>
  <si>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</si>
  <si>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</si>
  <si>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</si>
  <si>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</si>
  <si>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</si>
  <si>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</si>
  <si>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</si>
  <si>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</si>
  <si>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</si>
  <si>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</si>
  <si>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</si>
  <si>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</si>
  <si>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</si>
  <si>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</si>
  <si>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</si>
  <si>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</si>
  <si>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</si>
  <si>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</si>
  <si>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</si>
  <si>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</si>
  <si>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</si>
  <si>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</si>
  <si>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</si>
  <si>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</si>
  <si>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</si>
  <si>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</si>
  <si>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เขมราฐ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</si>
  <si>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</si>
  <si>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</si>
  <si>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</si>
  <si>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</si>
  <si>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</si>
  <si>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</si>
  <si>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</si>
  <si>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</si>
  <si>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</si>
  <si>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ตระการพืชผล</t>
  </si>
  <si>
    <t>อบต.สะพือ</t>
  </si>
  <si>
    <t>อบต.นาคาย</t>
  </si>
  <si>
    <t>ทต.นาเรือง</t>
  </si>
  <si>
    <t>บุณฑริก</t>
  </si>
  <si>
    <t>พิบูลมังสาหาร</t>
  </si>
  <si>
    <t>อบต.นาโพธิ์</t>
  </si>
  <si>
    <t>อบต.โนนกลาง</t>
  </si>
  <si>
    <t>ทต.โพธิ์ไทร</t>
  </si>
  <si>
    <t>ทต.โพธิ์ศรี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</si>
  <si>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</si>
  <si>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</si>
  <si>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</si>
  <si>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</si>
  <si>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</si>
  <si>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ทม.แจระแม</t>
  </si>
  <si>
    <t>อบต.ปะอาว</t>
  </si>
  <si>
    <t>อบต.ไร่น้อย</t>
  </si>
  <si>
    <t>อบต.หนองขอน</t>
  </si>
  <si>
    <t>อบต.หัวเรือ</t>
  </si>
  <si>
    <t>อบต.ท่าลาด</t>
  </si>
  <si>
    <t>อบต.บุ่งหวาย</t>
  </si>
  <si>
    <t>ทต.บุ่งไหม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</si>
  <si>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</si>
  <si>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</si>
  <si>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</si>
  <si>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</si>
  <si>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</si>
  <si>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สิรินธร</t>
  </si>
  <si>
    <t>อบต.คันไร่</t>
  </si>
  <si>
    <t>อบต.คำเขื่อนแก้ว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</si>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</sst>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5" fillId="2" borderId="5" xfId="3" applyFont="1" applyFill="1" applyBorder="1" applyAlignment="1">
      <alignment horizontal="center" vertical="center"/>
    </xf>
    <xf numFmtId="49" fontId="5" fillId="2" borderId="5" xfId="4" applyNumberFormat="1" applyFont="1" applyFill="1" applyBorder="1" applyAlignment="1" applyProtection="1">
      <alignment vertical="center"/>
      <protection locked="0"/>
    </xf>
    <xf numFmtId="49" fontId="5" fillId="2" borderId="5" xfId="4" applyNumberFormat="1" applyFont="1" applyFill="1" applyBorder="1" applyAlignment="1" applyProtection="1">
      <alignment vertical="center" shrinkToFit="1"/>
      <protection locked="0"/>
    </xf>
    <xf numFmtId="43" fontId="5" fillId="2" borderId="5" xfId="1" applyFont="1" applyFill="1" applyBorder="1" applyAlignment="1" applyProtection="1">
      <alignment horizontal="right" vertical="center"/>
    </xf>
    <xf numFmtId="43" fontId="5" fillId="0" borderId="5" xfId="1" applyFont="1" applyFill="1" applyBorder="1" applyAlignment="1">
      <alignment horizontal="right" vertical="top" wrapText="1" shrinkToFit="1"/>
    </xf>
    <xf numFmtId="0" fontId="5" fillId="2" borderId="6" xfId="3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vertical="center"/>
      <protection locked="0"/>
    </xf>
    <xf numFmtId="49" fontId="5" fillId="2" borderId="6" xfId="0" applyNumberFormat="1" applyFont="1" applyFill="1" applyBorder="1" applyAlignment="1" applyProtection="1">
      <alignment vertical="center" shrinkToFit="1"/>
      <protection locked="0"/>
    </xf>
    <xf numFmtId="43" fontId="5" fillId="2" borderId="6" xfId="1" applyFont="1" applyFill="1" applyBorder="1" applyAlignment="1" applyProtection="1">
      <alignment horizontal="right" vertical="center"/>
    </xf>
    <xf numFmtId="43" fontId="5" fillId="0" borderId="6" xfId="1" applyFont="1" applyFill="1" applyBorder="1" applyAlignment="1">
      <alignment horizontal="right" vertical="top" wrapText="1" shrinkToFit="1"/>
    </xf>
    <xf numFmtId="49" fontId="5" fillId="2" borderId="6" xfId="4" applyNumberFormat="1" applyFont="1" applyFill="1" applyBorder="1" applyAlignment="1" applyProtection="1">
      <alignment vertical="center"/>
      <protection locked="0"/>
    </xf>
    <xf numFmtId="49" fontId="5" fillId="2" borderId="6" xfId="4" applyNumberFormat="1" applyFont="1" applyFill="1" applyBorder="1" applyAlignment="1" applyProtection="1">
      <alignment vertical="center" shrinkToFit="1"/>
      <protection locked="0"/>
    </xf>
    <xf numFmtId="49" fontId="2" fillId="2" borderId="6" xfId="4" applyNumberFormat="1" applyFont="1" applyFill="1" applyBorder="1" applyAlignment="1" applyProtection="1">
      <alignment vertical="center"/>
      <protection locked="0"/>
    </xf>
    <xf numFmtId="49" fontId="5" fillId="2" borderId="6" xfId="5" applyNumberFormat="1" applyFont="1" applyFill="1" applyBorder="1" applyAlignment="1" applyProtection="1">
      <alignment vertical="center"/>
      <protection locked="0"/>
    </xf>
    <xf numFmtId="49" fontId="5" fillId="2" borderId="6" xfId="5" applyNumberFormat="1" applyFont="1" applyFill="1" applyBorder="1" applyAlignment="1" applyProtection="1">
      <alignment vertical="center" shrinkToFit="1"/>
      <protection locked="0"/>
    </xf>
    <xf numFmtId="49" fontId="2" fillId="2" borderId="6" xfId="5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49" fontId="5" fillId="2" borderId="6" xfId="6" applyNumberFormat="1" applyFont="1" applyFill="1" applyBorder="1" applyAlignment="1" applyProtection="1">
      <alignment horizontal="left" vertical="center"/>
      <protection locked="0"/>
    </xf>
    <xf numFmtId="49" fontId="5" fillId="2" borderId="6" xfId="6" applyNumberFormat="1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>
      <alignment vertical="center" shrinkToFit="1"/>
    </xf>
    <xf numFmtId="49" fontId="5" fillId="2" borderId="6" xfId="7" applyNumberFormat="1" applyFont="1" applyFill="1" applyBorder="1" applyAlignment="1" applyProtection="1">
      <alignment horizontal="left" vertical="center"/>
      <protection locked="0"/>
    </xf>
    <xf numFmtId="49" fontId="5" fillId="2" borderId="6" xfId="7" applyNumberFormat="1" applyFont="1" applyFill="1" applyBorder="1" applyAlignment="1" applyProtection="1">
      <alignment horizontal="left" vertical="center" shrinkToFit="1"/>
      <protection locked="0"/>
    </xf>
    <xf numFmtId="0" fontId="5" fillId="2" borderId="6" xfId="8" applyFont="1" applyFill="1" applyBorder="1" applyAlignment="1" applyProtection="1">
      <alignment vertical="center"/>
      <protection locked="0"/>
    </xf>
    <xf numFmtId="0" fontId="5" fillId="2" borderId="6" xfId="8" applyFont="1" applyFill="1" applyBorder="1" applyAlignment="1" applyProtection="1">
      <alignment vertical="center" shrinkToFit="1"/>
      <protection locked="0"/>
    </xf>
    <xf numFmtId="49" fontId="5" fillId="2" borderId="6" xfId="9" applyNumberFormat="1" applyFont="1" applyFill="1" applyBorder="1" applyAlignment="1" applyProtection="1">
      <alignment vertical="center"/>
      <protection locked="0"/>
    </xf>
    <xf numFmtId="49" fontId="5" fillId="2" borderId="6" xfId="9" applyNumberFormat="1" applyFont="1" applyFill="1" applyBorder="1" applyAlignment="1" applyProtection="1">
      <alignment vertical="center" shrinkToFit="1"/>
      <protection locked="0"/>
    </xf>
    <xf numFmtId="49" fontId="2" fillId="2" borderId="6" xfId="7" applyNumberFormat="1" applyFont="1" applyFill="1" applyBorder="1" applyAlignment="1" applyProtection="1">
      <alignment horizontal="left" vertical="center"/>
      <protection locked="0"/>
    </xf>
    <xf numFmtId="49" fontId="5" fillId="2" borderId="6" xfId="7" applyNumberFormat="1" applyFont="1" applyFill="1" applyBorder="1" applyAlignment="1" applyProtection="1">
      <alignment vertical="center"/>
      <protection locked="0"/>
    </xf>
    <xf numFmtId="49" fontId="5" fillId="2" borderId="6" xfId="7" applyNumberFormat="1" applyFont="1" applyFill="1" applyBorder="1" applyAlignment="1" applyProtection="1">
      <alignment vertical="center" shrinkToFit="1"/>
      <protection locked="0"/>
    </xf>
    <xf numFmtId="0" fontId="5" fillId="2" borderId="6" xfId="10" applyFont="1" applyFill="1" applyBorder="1" applyAlignment="1" applyProtection="1">
      <alignment vertical="center"/>
      <protection locked="0"/>
    </xf>
    <xf numFmtId="0" fontId="5" fillId="2" borderId="6" xfId="10" applyFont="1" applyFill="1" applyBorder="1" applyAlignment="1" applyProtection="1">
      <alignment vertical="center" shrinkToFit="1"/>
      <protection locked="0"/>
    </xf>
    <xf numFmtId="0" fontId="5" fillId="2" borderId="6" xfId="10" applyFont="1" applyFill="1" applyBorder="1" applyAlignment="1" applyProtection="1">
      <alignment horizontal="left" vertical="center"/>
      <protection locked="0"/>
    </xf>
    <xf numFmtId="0" fontId="5" fillId="2" borderId="6" xfId="10" applyFont="1" applyFill="1" applyBorder="1" applyAlignment="1" applyProtection="1">
      <alignment horizontal="left" vertical="center" shrinkToFit="1"/>
      <protection locked="0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0" fontId="5" fillId="2" borderId="6" xfId="10" applyNumberFormat="1" applyFont="1" applyFill="1" applyBorder="1" applyAlignment="1" applyProtection="1">
      <alignment horizontal="left" vertical="center"/>
      <protection locked="0"/>
    </xf>
    <xf numFmtId="0" fontId="5" fillId="2" borderId="6" xfId="10" applyNumberFormat="1" applyFont="1" applyFill="1" applyBorder="1" applyAlignment="1" applyProtection="1">
      <alignment horizontal="left" vertical="center" shrinkToFit="1"/>
      <protection locked="0"/>
    </xf>
    <xf numFmtId="0" fontId="5" fillId="2" borderId="7" xfId="3" applyFont="1" applyFill="1" applyBorder="1" applyAlignment="1">
      <alignment horizontal="center" vertical="center"/>
    </xf>
    <xf numFmtId="49" fontId="5" fillId="2" borderId="7" xfId="4" applyNumberFormat="1" applyFont="1" applyFill="1" applyBorder="1" applyAlignment="1" applyProtection="1">
      <alignment vertical="center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3" fontId="5" fillId="2" borderId="7" xfId="1" applyFont="1" applyFill="1" applyBorder="1" applyAlignment="1" applyProtection="1">
      <alignment horizontal="right" vertical="center"/>
    </xf>
    <xf numFmtId="43" fontId="5" fillId="0" borderId="7" xfId="1" applyFont="1" applyFill="1" applyBorder="1" applyAlignment="1">
      <alignment horizontal="right" vertical="top" wrapText="1" shrinkToFit="1"/>
    </xf>
    <xf numFmtId="187" fontId="5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5" fillId="0" borderId="0" xfId="1" applyFont="1" applyFill="1" applyAlignment="1">
      <alignment horizontal="right" vertical="top" wrapText="1" shrinkToFit="1"/>
    </xf>
  </cellXfs>
  <cellStyles count="11">
    <cellStyle name="Comma 2 3 2" xfId="5" xr:uid="{21C5C7EA-A980-4CD9-968F-3F70F499A4D5}"/>
    <cellStyle name="Comma 4" xfId="2" xr:uid="{02E96F9E-544C-4A2F-8CB5-28FCE92E6FF4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3" xfId="6" xr:uid="{EA7F41C4-65BC-4947-886B-8535B8FAB253}"/>
    <cellStyle name="จุลภาค" xfId="1" builtinId="3"/>
    <cellStyle name="จุลภาค 2" xfId="4" xr:uid="{9EC599B7-505C-431C-8DC0-1258158088B2}"/>
    <cellStyle name="ปกติ" xfId="0" builtinId="0"/>
    <cellStyle name="ปกติ_เงินอุดหนุนทั่วไป เบี้ยยังชีพผู้ป่วยเอดส์ 2555 (ส่ง สน. คท.) 3" xfId="10" xr:uid="{29B948C9-A8ED-41FB-88DC-ED85EBC8EB4A}"/>
    <cellStyle name="ปกติ_ทั่วไป งวดที่ 1+2" xfId="3" xr:uid="{07131A11-1651-4E9C-973F-B2CE2CAC519C}"/>
    <cellStyle name="ปกติ_นม 2554_ส่ง สน.คท. 3" xfId="9" xr:uid="{A53D3B3B-9706-4057-915B-DAAE2CFB5219}"/>
    <cellStyle name="ปกติ_บริการสาธารณสุข 2555 (ส่ง สน. คท.) 3" xfId="8" xr:uid="{DD05A953-E0F9-41D7-A352-AD0620747859}"/>
    <cellStyle name="ปกติ_ราย อปท." xfId="7" xr:uid="{BD50E567-DBF8-45DF-87D1-6A36B8E73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B3EC-5FAF-4A78-829C-4559D04BDFF8}">
  <dimension ref="A1:G1428"/>
  <sheetViews>
    <sheetView tabSelected="1" view="pageBreakPreview" zoomScaleNormal="100" zoomScaleSheetLayoutView="100" workbookViewId="0">
      <selection activeCell="J4" sqref="J4"/>
    </sheetView>
  </sheetViews>
  <sheetFormatPr defaultRowHeight="24" outlineLevelRow="2" x14ac:dyDescent="0.2"/>
  <cols>
    <col min="1" max="1" width="5.85546875" style="54" customWidth="1"/>
    <col min="2" max="2" width="20.140625" style="55" customWidth="1"/>
    <col min="3" max="3" width="19.7109375" style="55" customWidth="1"/>
    <col min="4" max="4" width="24.7109375" style="56" customWidth="1"/>
    <col min="5" max="5" width="23.85546875" style="56" customWidth="1"/>
    <col min="6" max="6" width="25.5703125" style="55" customWidth="1"/>
    <col min="7" max="7" width="22.28515625" style="57" customWidth="1"/>
    <col min="8" max="256" width="9.140625" style="2"/>
    <col min="257" max="257" width="5.85546875" style="2" customWidth="1"/>
    <col min="258" max="258" width="20.140625" style="2" customWidth="1"/>
    <col min="259" max="259" width="19.7109375" style="2" customWidth="1"/>
    <col min="260" max="260" width="24.7109375" style="2" customWidth="1"/>
    <col min="261" max="261" width="23.85546875" style="2" customWidth="1"/>
    <col min="262" max="262" width="25.5703125" style="2" customWidth="1"/>
    <col min="263" max="263" width="22.28515625" style="2" customWidth="1"/>
    <col min="264" max="512" width="9.140625" style="2"/>
    <col min="513" max="513" width="5.85546875" style="2" customWidth="1"/>
    <col min="514" max="514" width="20.140625" style="2" customWidth="1"/>
    <col min="515" max="515" width="19.7109375" style="2" customWidth="1"/>
    <col min="516" max="516" width="24.7109375" style="2" customWidth="1"/>
    <col min="517" max="517" width="23.85546875" style="2" customWidth="1"/>
    <col min="518" max="518" width="25.5703125" style="2" customWidth="1"/>
    <col min="519" max="519" width="22.28515625" style="2" customWidth="1"/>
    <col min="520" max="768" width="9.140625" style="2"/>
    <col min="769" max="769" width="5.85546875" style="2" customWidth="1"/>
    <col min="770" max="770" width="20.140625" style="2" customWidth="1"/>
    <col min="771" max="771" width="19.7109375" style="2" customWidth="1"/>
    <col min="772" max="772" width="24.7109375" style="2" customWidth="1"/>
    <col min="773" max="773" width="23.85546875" style="2" customWidth="1"/>
    <col min="774" max="774" width="25.5703125" style="2" customWidth="1"/>
    <col min="775" max="775" width="22.28515625" style="2" customWidth="1"/>
    <col min="776" max="1024" width="9.140625" style="2"/>
    <col min="1025" max="1025" width="5.85546875" style="2" customWidth="1"/>
    <col min="1026" max="1026" width="20.140625" style="2" customWidth="1"/>
    <col min="1027" max="1027" width="19.7109375" style="2" customWidth="1"/>
    <col min="1028" max="1028" width="24.7109375" style="2" customWidth="1"/>
    <col min="1029" max="1029" width="23.85546875" style="2" customWidth="1"/>
    <col min="1030" max="1030" width="25.5703125" style="2" customWidth="1"/>
    <col min="1031" max="1031" width="22.28515625" style="2" customWidth="1"/>
    <col min="1032" max="1280" width="9.140625" style="2"/>
    <col min="1281" max="1281" width="5.85546875" style="2" customWidth="1"/>
    <col min="1282" max="1282" width="20.140625" style="2" customWidth="1"/>
    <col min="1283" max="1283" width="19.7109375" style="2" customWidth="1"/>
    <col min="1284" max="1284" width="24.7109375" style="2" customWidth="1"/>
    <col min="1285" max="1285" width="23.85546875" style="2" customWidth="1"/>
    <col min="1286" max="1286" width="25.5703125" style="2" customWidth="1"/>
    <col min="1287" max="1287" width="22.28515625" style="2" customWidth="1"/>
    <col min="1288" max="1536" width="9.140625" style="2"/>
    <col min="1537" max="1537" width="5.85546875" style="2" customWidth="1"/>
    <col min="1538" max="1538" width="20.140625" style="2" customWidth="1"/>
    <col min="1539" max="1539" width="19.7109375" style="2" customWidth="1"/>
    <col min="1540" max="1540" width="24.7109375" style="2" customWidth="1"/>
    <col min="1541" max="1541" width="23.85546875" style="2" customWidth="1"/>
    <col min="1542" max="1542" width="25.5703125" style="2" customWidth="1"/>
    <col min="1543" max="1543" width="22.28515625" style="2" customWidth="1"/>
    <col min="1544" max="1792" width="9.140625" style="2"/>
    <col min="1793" max="1793" width="5.85546875" style="2" customWidth="1"/>
    <col min="1794" max="1794" width="20.140625" style="2" customWidth="1"/>
    <col min="1795" max="1795" width="19.7109375" style="2" customWidth="1"/>
    <col min="1796" max="1796" width="24.7109375" style="2" customWidth="1"/>
    <col min="1797" max="1797" width="23.85546875" style="2" customWidth="1"/>
    <col min="1798" max="1798" width="25.5703125" style="2" customWidth="1"/>
    <col min="1799" max="1799" width="22.28515625" style="2" customWidth="1"/>
    <col min="1800" max="2048" width="9.140625" style="2"/>
    <col min="2049" max="2049" width="5.85546875" style="2" customWidth="1"/>
    <col min="2050" max="2050" width="20.140625" style="2" customWidth="1"/>
    <col min="2051" max="2051" width="19.7109375" style="2" customWidth="1"/>
    <col min="2052" max="2052" width="24.7109375" style="2" customWidth="1"/>
    <col min="2053" max="2053" width="23.85546875" style="2" customWidth="1"/>
    <col min="2054" max="2054" width="25.5703125" style="2" customWidth="1"/>
    <col min="2055" max="2055" width="22.28515625" style="2" customWidth="1"/>
    <col min="2056" max="2304" width="9.140625" style="2"/>
    <col min="2305" max="2305" width="5.85546875" style="2" customWidth="1"/>
    <col min="2306" max="2306" width="20.140625" style="2" customWidth="1"/>
    <col min="2307" max="2307" width="19.7109375" style="2" customWidth="1"/>
    <col min="2308" max="2308" width="24.7109375" style="2" customWidth="1"/>
    <col min="2309" max="2309" width="23.85546875" style="2" customWidth="1"/>
    <col min="2310" max="2310" width="25.5703125" style="2" customWidth="1"/>
    <col min="2311" max="2311" width="22.28515625" style="2" customWidth="1"/>
    <col min="2312" max="2560" width="9.140625" style="2"/>
    <col min="2561" max="2561" width="5.85546875" style="2" customWidth="1"/>
    <col min="2562" max="2562" width="20.140625" style="2" customWidth="1"/>
    <col min="2563" max="2563" width="19.7109375" style="2" customWidth="1"/>
    <col min="2564" max="2564" width="24.7109375" style="2" customWidth="1"/>
    <col min="2565" max="2565" width="23.85546875" style="2" customWidth="1"/>
    <col min="2566" max="2566" width="25.5703125" style="2" customWidth="1"/>
    <col min="2567" max="2567" width="22.28515625" style="2" customWidth="1"/>
    <col min="2568" max="2816" width="9.140625" style="2"/>
    <col min="2817" max="2817" width="5.85546875" style="2" customWidth="1"/>
    <col min="2818" max="2818" width="20.140625" style="2" customWidth="1"/>
    <col min="2819" max="2819" width="19.7109375" style="2" customWidth="1"/>
    <col min="2820" max="2820" width="24.7109375" style="2" customWidth="1"/>
    <col min="2821" max="2821" width="23.85546875" style="2" customWidth="1"/>
    <col min="2822" max="2822" width="25.5703125" style="2" customWidth="1"/>
    <col min="2823" max="2823" width="22.28515625" style="2" customWidth="1"/>
    <col min="2824" max="3072" width="9.140625" style="2"/>
    <col min="3073" max="3073" width="5.85546875" style="2" customWidth="1"/>
    <col min="3074" max="3074" width="20.140625" style="2" customWidth="1"/>
    <col min="3075" max="3075" width="19.7109375" style="2" customWidth="1"/>
    <col min="3076" max="3076" width="24.7109375" style="2" customWidth="1"/>
    <col min="3077" max="3077" width="23.85546875" style="2" customWidth="1"/>
    <col min="3078" max="3078" width="25.5703125" style="2" customWidth="1"/>
    <col min="3079" max="3079" width="22.28515625" style="2" customWidth="1"/>
    <col min="3080" max="3328" width="9.140625" style="2"/>
    <col min="3329" max="3329" width="5.85546875" style="2" customWidth="1"/>
    <col min="3330" max="3330" width="20.140625" style="2" customWidth="1"/>
    <col min="3331" max="3331" width="19.7109375" style="2" customWidth="1"/>
    <col min="3332" max="3332" width="24.7109375" style="2" customWidth="1"/>
    <col min="3333" max="3333" width="23.85546875" style="2" customWidth="1"/>
    <col min="3334" max="3334" width="25.5703125" style="2" customWidth="1"/>
    <col min="3335" max="3335" width="22.28515625" style="2" customWidth="1"/>
    <col min="3336" max="3584" width="9.140625" style="2"/>
    <col min="3585" max="3585" width="5.85546875" style="2" customWidth="1"/>
    <col min="3586" max="3586" width="20.140625" style="2" customWidth="1"/>
    <col min="3587" max="3587" width="19.7109375" style="2" customWidth="1"/>
    <col min="3588" max="3588" width="24.7109375" style="2" customWidth="1"/>
    <col min="3589" max="3589" width="23.85546875" style="2" customWidth="1"/>
    <col min="3590" max="3590" width="25.5703125" style="2" customWidth="1"/>
    <col min="3591" max="3591" width="22.28515625" style="2" customWidth="1"/>
    <col min="3592" max="3840" width="9.140625" style="2"/>
    <col min="3841" max="3841" width="5.85546875" style="2" customWidth="1"/>
    <col min="3842" max="3842" width="20.140625" style="2" customWidth="1"/>
    <col min="3843" max="3843" width="19.7109375" style="2" customWidth="1"/>
    <col min="3844" max="3844" width="24.7109375" style="2" customWidth="1"/>
    <col min="3845" max="3845" width="23.85546875" style="2" customWidth="1"/>
    <col min="3846" max="3846" width="25.5703125" style="2" customWidth="1"/>
    <col min="3847" max="3847" width="22.28515625" style="2" customWidth="1"/>
    <col min="3848" max="4096" width="9.140625" style="2"/>
    <col min="4097" max="4097" width="5.85546875" style="2" customWidth="1"/>
    <col min="4098" max="4098" width="20.140625" style="2" customWidth="1"/>
    <col min="4099" max="4099" width="19.7109375" style="2" customWidth="1"/>
    <col min="4100" max="4100" width="24.7109375" style="2" customWidth="1"/>
    <col min="4101" max="4101" width="23.85546875" style="2" customWidth="1"/>
    <col min="4102" max="4102" width="25.5703125" style="2" customWidth="1"/>
    <col min="4103" max="4103" width="22.28515625" style="2" customWidth="1"/>
    <col min="4104" max="4352" width="9.140625" style="2"/>
    <col min="4353" max="4353" width="5.85546875" style="2" customWidth="1"/>
    <col min="4354" max="4354" width="20.140625" style="2" customWidth="1"/>
    <col min="4355" max="4355" width="19.7109375" style="2" customWidth="1"/>
    <col min="4356" max="4356" width="24.7109375" style="2" customWidth="1"/>
    <col min="4357" max="4357" width="23.85546875" style="2" customWidth="1"/>
    <col min="4358" max="4358" width="25.5703125" style="2" customWidth="1"/>
    <col min="4359" max="4359" width="22.28515625" style="2" customWidth="1"/>
    <col min="4360" max="4608" width="9.140625" style="2"/>
    <col min="4609" max="4609" width="5.85546875" style="2" customWidth="1"/>
    <col min="4610" max="4610" width="20.140625" style="2" customWidth="1"/>
    <col min="4611" max="4611" width="19.7109375" style="2" customWidth="1"/>
    <col min="4612" max="4612" width="24.7109375" style="2" customWidth="1"/>
    <col min="4613" max="4613" width="23.85546875" style="2" customWidth="1"/>
    <col min="4614" max="4614" width="25.5703125" style="2" customWidth="1"/>
    <col min="4615" max="4615" width="22.28515625" style="2" customWidth="1"/>
    <col min="4616" max="4864" width="9.140625" style="2"/>
    <col min="4865" max="4865" width="5.85546875" style="2" customWidth="1"/>
    <col min="4866" max="4866" width="20.140625" style="2" customWidth="1"/>
    <col min="4867" max="4867" width="19.7109375" style="2" customWidth="1"/>
    <col min="4868" max="4868" width="24.7109375" style="2" customWidth="1"/>
    <col min="4869" max="4869" width="23.85546875" style="2" customWidth="1"/>
    <col min="4870" max="4870" width="25.5703125" style="2" customWidth="1"/>
    <col min="4871" max="4871" width="22.28515625" style="2" customWidth="1"/>
    <col min="4872" max="5120" width="9.140625" style="2"/>
    <col min="5121" max="5121" width="5.85546875" style="2" customWidth="1"/>
    <col min="5122" max="5122" width="20.140625" style="2" customWidth="1"/>
    <col min="5123" max="5123" width="19.7109375" style="2" customWidth="1"/>
    <col min="5124" max="5124" width="24.7109375" style="2" customWidth="1"/>
    <col min="5125" max="5125" width="23.85546875" style="2" customWidth="1"/>
    <col min="5126" max="5126" width="25.5703125" style="2" customWidth="1"/>
    <col min="5127" max="5127" width="22.28515625" style="2" customWidth="1"/>
    <col min="5128" max="5376" width="9.140625" style="2"/>
    <col min="5377" max="5377" width="5.85546875" style="2" customWidth="1"/>
    <col min="5378" max="5378" width="20.140625" style="2" customWidth="1"/>
    <col min="5379" max="5379" width="19.7109375" style="2" customWidth="1"/>
    <col min="5380" max="5380" width="24.7109375" style="2" customWidth="1"/>
    <col min="5381" max="5381" width="23.85546875" style="2" customWidth="1"/>
    <col min="5382" max="5382" width="25.5703125" style="2" customWidth="1"/>
    <col min="5383" max="5383" width="22.28515625" style="2" customWidth="1"/>
    <col min="5384" max="5632" width="9.140625" style="2"/>
    <col min="5633" max="5633" width="5.85546875" style="2" customWidth="1"/>
    <col min="5634" max="5634" width="20.140625" style="2" customWidth="1"/>
    <col min="5635" max="5635" width="19.7109375" style="2" customWidth="1"/>
    <col min="5636" max="5636" width="24.7109375" style="2" customWidth="1"/>
    <col min="5637" max="5637" width="23.85546875" style="2" customWidth="1"/>
    <col min="5638" max="5638" width="25.5703125" style="2" customWidth="1"/>
    <col min="5639" max="5639" width="22.28515625" style="2" customWidth="1"/>
    <col min="5640" max="5888" width="9.140625" style="2"/>
    <col min="5889" max="5889" width="5.85546875" style="2" customWidth="1"/>
    <col min="5890" max="5890" width="20.140625" style="2" customWidth="1"/>
    <col min="5891" max="5891" width="19.7109375" style="2" customWidth="1"/>
    <col min="5892" max="5892" width="24.7109375" style="2" customWidth="1"/>
    <col min="5893" max="5893" width="23.85546875" style="2" customWidth="1"/>
    <col min="5894" max="5894" width="25.5703125" style="2" customWidth="1"/>
    <col min="5895" max="5895" width="22.28515625" style="2" customWidth="1"/>
    <col min="5896" max="6144" width="9.140625" style="2"/>
    <col min="6145" max="6145" width="5.85546875" style="2" customWidth="1"/>
    <col min="6146" max="6146" width="20.140625" style="2" customWidth="1"/>
    <col min="6147" max="6147" width="19.7109375" style="2" customWidth="1"/>
    <col min="6148" max="6148" width="24.7109375" style="2" customWidth="1"/>
    <col min="6149" max="6149" width="23.85546875" style="2" customWidth="1"/>
    <col min="6150" max="6150" width="25.5703125" style="2" customWidth="1"/>
    <col min="6151" max="6151" width="22.28515625" style="2" customWidth="1"/>
    <col min="6152" max="6400" width="9.140625" style="2"/>
    <col min="6401" max="6401" width="5.85546875" style="2" customWidth="1"/>
    <col min="6402" max="6402" width="20.140625" style="2" customWidth="1"/>
    <col min="6403" max="6403" width="19.7109375" style="2" customWidth="1"/>
    <col min="6404" max="6404" width="24.7109375" style="2" customWidth="1"/>
    <col min="6405" max="6405" width="23.85546875" style="2" customWidth="1"/>
    <col min="6406" max="6406" width="25.5703125" style="2" customWidth="1"/>
    <col min="6407" max="6407" width="22.28515625" style="2" customWidth="1"/>
    <col min="6408" max="6656" width="9.140625" style="2"/>
    <col min="6657" max="6657" width="5.85546875" style="2" customWidth="1"/>
    <col min="6658" max="6658" width="20.140625" style="2" customWidth="1"/>
    <col min="6659" max="6659" width="19.7109375" style="2" customWidth="1"/>
    <col min="6660" max="6660" width="24.7109375" style="2" customWidth="1"/>
    <col min="6661" max="6661" width="23.85546875" style="2" customWidth="1"/>
    <col min="6662" max="6662" width="25.5703125" style="2" customWidth="1"/>
    <col min="6663" max="6663" width="22.28515625" style="2" customWidth="1"/>
    <col min="6664" max="6912" width="9.140625" style="2"/>
    <col min="6913" max="6913" width="5.85546875" style="2" customWidth="1"/>
    <col min="6914" max="6914" width="20.140625" style="2" customWidth="1"/>
    <col min="6915" max="6915" width="19.7109375" style="2" customWidth="1"/>
    <col min="6916" max="6916" width="24.7109375" style="2" customWidth="1"/>
    <col min="6917" max="6917" width="23.85546875" style="2" customWidth="1"/>
    <col min="6918" max="6918" width="25.5703125" style="2" customWidth="1"/>
    <col min="6919" max="6919" width="22.28515625" style="2" customWidth="1"/>
    <col min="6920" max="7168" width="9.140625" style="2"/>
    <col min="7169" max="7169" width="5.85546875" style="2" customWidth="1"/>
    <col min="7170" max="7170" width="20.140625" style="2" customWidth="1"/>
    <col min="7171" max="7171" width="19.7109375" style="2" customWidth="1"/>
    <col min="7172" max="7172" width="24.7109375" style="2" customWidth="1"/>
    <col min="7173" max="7173" width="23.85546875" style="2" customWidth="1"/>
    <col min="7174" max="7174" width="25.5703125" style="2" customWidth="1"/>
    <col min="7175" max="7175" width="22.28515625" style="2" customWidth="1"/>
    <col min="7176" max="7424" width="9.140625" style="2"/>
    <col min="7425" max="7425" width="5.85546875" style="2" customWidth="1"/>
    <col min="7426" max="7426" width="20.140625" style="2" customWidth="1"/>
    <col min="7427" max="7427" width="19.7109375" style="2" customWidth="1"/>
    <col min="7428" max="7428" width="24.7109375" style="2" customWidth="1"/>
    <col min="7429" max="7429" width="23.85546875" style="2" customWidth="1"/>
    <col min="7430" max="7430" width="25.5703125" style="2" customWidth="1"/>
    <col min="7431" max="7431" width="22.28515625" style="2" customWidth="1"/>
    <col min="7432" max="7680" width="9.140625" style="2"/>
    <col min="7681" max="7681" width="5.85546875" style="2" customWidth="1"/>
    <col min="7682" max="7682" width="20.140625" style="2" customWidth="1"/>
    <col min="7683" max="7683" width="19.7109375" style="2" customWidth="1"/>
    <col min="7684" max="7684" width="24.7109375" style="2" customWidth="1"/>
    <col min="7685" max="7685" width="23.85546875" style="2" customWidth="1"/>
    <col min="7686" max="7686" width="25.5703125" style="2" customWidth="1"/>
    <col min="7687" max="7687" width="22.28515625" style="2" customWidth="1"/>
    <col min="7688" max="7936" width="9.140625" style="2"/>
    <col min="7937" max="7937" width="5.85546875" style="2" customWidth="1"/>
    <col min="7938" max="7938" width="20.140625" style="2" customWidth="1"/>
    <col min="7939" max="7939" width="19.7109375" style="2" customWidth="1"/>
    <col min="7940" max="7940" width="24.7109375" style="2" customWidth="1"/>
    <col min="7941" max="7941" width="23.85546875" style="2" customWidth="1"/>
    <col min="7942" max="7942" width="25.5703125" style="2" customWidth="1"/>
    <col min="7943" max="7943" width="22.28515625" style="2" customWidth="1"/>
    <col min="7944" max="8192" width="9.140625" style="2"/>
    <col min="8193" max="8193" width="5.85546875" style="2" customWidth="1"/>
    <col min="8194" max="8194" width="20.140625" style="2" customWidth="1"/>
    <col min="8195" max="8195" width="19.7109375" style="2" customWidth="1"/>
    <col min="8196" max="8196" width="24.7109375" style="2" customWidth="1"/>
    <col min="8197" max="8197" width="23.85546875" style="2" customWidth="1"/>
    <col min="8198" max="8198" width="25.5703125" style="2" customWidth="1"/>
    <col min="8199" max="8199" width="22.28515625" style="2" customWidth="1"/>
    <col min="8200" max="8448" width="9.140625" style="2"/>
    <col min="8449" max="8449" width="5.85546875" style="2" customWidth="1"/>
    <col min="8450" max="8450" width="20.140625" style="2" customWidth="1"/>
    <col min="8451" max="8451" width="19.7109375" style="2" customWidth="1"/>
    <col min="8452" max="8452" width="24.7109375" style="2" customWidth="1"/>
    <col min="8453" max="8453" width="23.85546875" style="2" customWidth="1"/>
    <col min="8454" max="8454" width="25.5703125" style="2" customWidth="1"/>
    <col min="8455" max="8455" width="22.28515625" style="2" customWidth="1"/>
    <col min="8456" max="8704" width="9.140625" style="2"/>
    <col min="8705" max="8705" width="5.85546875" style="2" customWidth="1"/>
    <col min="8706" max="8706" width="20.140625" style="2" customWidth="1"/>
    <col min="8707" max="8707" width="19.7109375" style="2" customWidth="1"/>
    <col min="8708" max="8708" width="24.7109375" style="2" customWidth="1"/>
    <col min="8709" max="8709" width="23.85546875" style="2" customWidth="1"/>
    <col min="8710" max="8710" width="25.5703125" style="2" customWidth="1"/>
    <col min="8711" max="8711" width="22.28515625" style="2" customWidth="1"/>
    <col min="8712" max="8960" width="9.140625" style="2"/>
    <col min="8961" max="8961" width="5.85546875" style="2" customWidth="1"/>
    <col min="8962" max="8962" width="20.140625" style="2" customWidth="1"/>
    <col min="8963" max="8963" width="19.7109375" style="2" customWidth="1"/>
    <col min="8964" max="8964" width="24.7109375" style="2" customWidth="1"/>
    <col min="8965" max="8965" width="23.85546875" style="2" customWidth="1"/>
    <col min="8966" max="8966" width="25.5703125" style="2" customWidth="1"/>
    <col min="8967" max="8967" width="22.28515625" style="2" customWidth="1"/>
    <col min="8968" max="9216" width="9.140625" style="2"/>
    <col min="9217" max="9217" width="5.85546875" style="2" customWidth="1"/>
    <col min="9218" max="9218" width="20.140625" style="2" customWidth="1"/>
    <col min="9219" max="9219" width="19.7109375" style="2" customWidth="1"/>
    <col min="9220" max="9220" width="24.7109375" style="2" customWidth="1"/>
    <col min="9221" max="9221" width="23.85546875" style="2" customWidth="1"/>
    <col min="9222" max="9222" width="25.5703125" style="2" customWidth="1"/>
    <col min="9223" max="9223" width="22.28515625" style="2" customWidth="1"/>
    <col min="9224" max="9472" width="9.140625" style="2"/>
    <col min="9473" max="9473" width="5.85546875" style="2" customWidth="1"/>
    <col min="9474" max="9474" width="20.140625" style="2" customWidth="1"/>
    <col min="9475" max="9475" width="19.7109375" style="2" customWidth="1"/>
    <col min="9476" max="9476" width="24.7109375" style="2" customWidth="1"/>
    <col min="9477" max="9477" width="23.85546875" style="2" customWidth="1"/>
    <col min="9478" max="9478" width="25.5703125" style="2" customWidth="1"/>
    <col min="9479" max="9479" width="22.28515625" style="2" customWidth="1"/>
    <col min="9480" max="9728" width="9.140625" style="2"/>
    <col min="9729" max="9729" width="5.85546875" style="2" customWidth="1"/>
    <col min="9730" max="9730" width="20.140625" style="2" customWidth="1"/>
    <col min="9731" max="9731" width="19.7109375" style="2" customWidth="1"/>
    <col min="9732" max="9732" width="24.7109375" style="2" customWidth="1"/>
    <col min="9733" max="9733" width="23.85546875" style="2" customWidth="1"/>
    <col min="9734" max="9734" width="25.5703125" style="2" customWidth="1"/>
    <col min="9735" max="9735" width="22.28515625" style="2" customWidth="1"/>
    <col min="9736" max="9984" width="9.140625" style="2"/>
    <col min="9985" max="9985" width="5.85546875" style="2" customWidth="1"/>
    <col min="9986" max="9986" width="20.140625" style="2" customWidth="1"/>
    <col min="9987" max="9987" width="19.7109375" style="2" customWidth="1"/>
    <col min="9988" max="9988" width="24.7109375" style="2" customWidth="1"/>
    <col min="9989" max="9989" width="23.85546875" style="2" customWidth="1"/>
    <col min="9990" max="9990" width="25.5703125" style="2" customWidth="1"/>
    <col min="9991" max="9991" width="22.28515625" style="2" customWidth="1"/>
    <col min="9992" max="10240" width="9.140625" style="2"/>
    <col min="10241" max="10241" width="5.85546875" style="2" customWidth="1"/>
    <col min="10242" max="10242" width="20.140625" style="2" customWidth="1"/>
    <col min="10243" max="10243" width="19.7109375" style="2" customWidth="1"/>
    <col min="10244" max="10244" width="24.7109375" style="2" customWidth="1"/>
    <col min="10245" max="10245" width="23.85546875" style="2" customWidth="1"/>
    <col min="10246" max="10246" width="25.5703125" style="2" customWidth="1"/>
    <col min="10247" max="10247" width="22.28515625" style="2" customWidth="1"/>
    <col min="10248" max="10496" width="9.140625" style="2"/>
    <col min="10497" max="10497" width="5.85546875" style="2" customWidth="1"/>
    <col min="10498" max="10498" width="20.140625" style="2" customWidth="1"/>
    <col min="10499" max="10499" width="19.7109375" style="2" customWidth="1"/>
    <col min="10500" max="10500" width="24.7109375" style="2" customWidth="1"/>
    <col min="10501" max="10501" width="23.85546875" style="2" customWidth="1"/>
    <col min="10502" max="10502" width="25.5703125" style="2" customWidth="1"/>
    <col min="10503" max="10503" width="22.28515625" style="2" customWidth="1"/>
    <col min="10504" max="10752" width="9.140625" style="2"/>
    <col min="10753" max="10753" width="5.85546875" style="2" customWidth="1"/>
    <col min="10754" max="10754" width="20.140625" style="2" customWidth="1"/>
    <col min="10755" max="10755" width="19.7109375" style="2" customWidth="1"/>
    <col min="10756" max="10756" width="24.7109375" style="2" customWidth="1"/>
    <col min="10757" max="10757" width="23.85546875" style="2" customWidth="1"/>
    <col min="10758" max="10758" width="25.5703125" style="2" customWidth="1"/>
    <col min="10759" max="10759" width="22.28515625" style="2" customWidth="1"/>
    <col min="10760" max="11008" width="9.140625" style="2"/>
    <col min="11009" max="11009" width="5.85546875" style="2" customWidth="1"/>
    <col min="11010" max="11010" width="20.140625" style="2" customWidth="1"/>
    <col min="11011" max="11011" width="19.7109375" style="2" customWidth="1"/>
    <col min="11012" max="11012" width="24.7109375" style="2" customWidth="1"/>
    <col min="11013" max="11013" width="23.85546875" style="2" customWidth="1"/>
    <col min="11014" max="11014" width="25.5703125" style="2" customWidth="1"/>
    <col min="11015" max="11015" width="22.28515625" style="2" customWidth="1"/>
    <col min="11016" max="11264" width="9.140625" style="2"/>
    <col min="11265" max="11265" width="5.85546875" style="2" customWidth="1"/>
    <col min="11266" max="11266" width="20.140625" style="2" customWidth="1"/>
    <col min="11267" max="11267" width="19.7109375" style="2" customWidth="1"/>
    <col min="11268" max="11268" width="24.7109375" style="2" customWidth="1"/>
    <col min="11269" max="11269" width="23.85546875" style="2" customWidth="1"/>
    <col min="11270" max="11270" width="25.5703125" style="2" customWidth="1"/>
    <col min="11271" max="11271" width="22.28515625" style="2" customWidth="1"/>
    <col min="11272" max="11520" width="9.140625" style="2"/>
    <col min="11521" max="11521" width="5.85546875" style="2" customWidth="1"/>
    <col min="11522" max="11522" width="20.140625" style="2" customWidth="1"/>
    <col min="11523" max="11523" width="19.7109375" style="2" customWidth="1"/>
    <col min="11524" max="11524" width="24.7109375" style="2" customWidth="1"/>
    <col min="11525" max="11525" width="23.85546875" style="2" customWidth="1"/>
    <col min="11526" max="11526" width="25.5703125" style="2" customWidth="1"/>
    <col min="11527" max="11527" width="22.28515625" style="2" customWidth="1"/>
    <col min="11528" max="11776" width="9.140625" style="2"/>
    <col min="11777" max="11777" width="5.85546875" style="2" customWidth="1"/>
    <col min="11778" max="11778" width="20.140625" style="2" customWidth="1"/>
    <col min="11779" max="11779" width="19.7109375" style="2" customWidth="1"/>
    <col min="11780" max="11780" width="24.7109375" style="2" customWidth="1"/>
    <col min="11781" max="11781" width="23.85546875" style="2" customWidth="1"/>
    <col min="11782" max="11782" width="25.5703125" style="2" customWidth="1"/>
    <col min="11783" max="11783" width="22.28515625" style="2" customWidth="1"/>
    <col min="11784" max="12032" width="9.140625" style="2"/>
    <col min="12033" max="12033" width="5.85546875" style="2" customWidth="1"/>
    <col min="12034" max="12034" width="20.140625" style="2" customWidth="1"/>
    <col min="12035" max="12035" width="19.7109375" style="2" customWidth="1"/>
    <col min="12036" max="12036" width="24.7109375" style="2" customWidth="1"/>
    <col min="12037" max="12037" width="23.85546875" style="2" customWidth="1"/>
    <col min="12038" max="12038" width="25.5703125" style="2" customWidth="1"/>
    <col min="12039" max="12039" width="22.28515625" style="2" customWidth="1"/>
    <col min="12040" max="12288" width="9.140625" style="2"/>
    <col min="12289" max="12289" width="5.85546875" style="2" customWidth="1"/>
    <col min="12290" max="12290" width="20.140625" style="2" customWidth="1"/>
    <col min="12291" max="12291" width="19.7109375" style="2" customWidth="1"/>
    <col min="12292" max="12292" width="24.7109375" style="2" customWidth="1"/>
    <col min="12293" max="12293" width="23.85546875" style="2" customWidth="1"/>
    <col min="12294" max="12294" width="25.5703125" style="2" customWidth="1"/>
    <col min="12295" max="12295" width="22.28515625" style="2" customWidth="1"/>
    <col min="12296" max="12544" width="9.140625" style="2"/>
    <col min="12545" max="12545" width="5.85546875" style="2" customWidth="1"/>
    <col min="12546" max="12546" width="20.140625" style="2" customWidth="1"/>
    <col min="12547" max="12547" width="19.7109375" style="2" customWidth="1"/>
    <col min="12548" max="12548" width="24.7109375" style="2" customWidth="1"/>
    <col min="12549" max="12549" width="23.85546875" style="2" customWidth="1"/>
    <col min="12550" max="12550" width="25.5703125" style="2" customWidth="1"/>
    <col min="12551" max="12551" width="22.28515625" style="2" customWidth="1"/>
    <col min="12552" max="12800" width="9.140625" style="2"/>
    <col min="12801" max="12801" width="5.85546875" style="2" customWidth="1"/>
    <col min="12802" max="12802" width="20.140625" style="2" customWidth="1"/>
    <col min="12803" max="12803" width="19.7109375" style="2" customWidth="1"/>
    <col min="12804" max="12804" width="24.7109375" style="2" customWidth="1"/>
    <col min="12805" max="12805" width="23.85546875" style="2" customWidth="1"/>
    <col min="12806" max="12806" width="25.5703125" style="2" customWidth="1"/>
    <col min="12807" max="12807" width="22.28515625" style="2" customWidth="1"/>
    <col min="12808" max="13056" width="9.140625" style="2"/>
    <col min="13057" max="13057" width="5.85546875" style="2" customWidth="1"/>
    <col min="13058" max="13058" width="20.140625" style="2" customWidth="1"/>
    <col min="13059" max="13059" width="19.7109375" style="2" customWidth="1"/>
    <col min="13060" max="13060" width="24.7109375" style="2" customWidth="1"/>
    <col min="13061" max="13061" width="23.85546875" style="2" customWidth="1"/>
    <col min="13062" max="13062" width="25.5703125" style="2" customWidth="1"/>
    <col min="13063" max="13063" width="22.28515625" style="2" customWidth="1"/>
    <col min="13064" max="13312" width="9.140625" style="2"/>
    <col min="13313" max="13313" width="5.85546875" style="2" customWidth="1"/>
    <col min="13314" max="13314" width="20.140625" style="2" customWidth="1"/>
    <col min="13315" max="13315" width="19.7109375" style="2" customWidth="1"/>
    <col min="13316" max="13316" width="24.7109375" style="2" customWidth="1"/>
    <col min="13317" max="13317" width="23.85546875" style="2" customWidth="1"/>
    <col min="13318" max="13318" width="25.5703125" style="2" customWidth="1"/>
    <col min="13319" max="13319" width="22.28515625" style="2" customWidth="1"/>
    <col min="13320" max="13568" width="9.140625" style="2"/>
    <col min="13569" max="13569" width="5.85546875" style="2" customWidth="1"/>
    <col min="13570" max="13570" width="20.140625" style="2" customWidth="1"/>
    <col min="13571" max="13571" width="19.7109375" style="2" customWidth="1"/>
    <col min="13572" max="13572" width="24.7109375" style="2" customWidth="1"/>
    <col min="13573" max="13573" width="23.85546875" style="2" customWidth="1"/>
    <col min="13574" max="13574" width="25.5703125" style="2" customWidth="1"/>
    <col min="13575" max="13575" width="22.28515625" style="2" customWidth="1"/>
    <col min="13576" max="13824" width="9.140625" style="2"/>
    <col min="13825" max="13825" width="5.85546875" style="2" customWidth="1"/>
    <col min="13826" max="13826" width="20.140625" style="2" customWidth="1"/>
    <col min="13827" max="13827" width="19.7109375" style="2" customWidth="1"/>
    <col min="13828" max="13828" width="24.7109375" style="2" customWidth="1"/>
    <col min="13829" max="13829" width="23.85546875" style="2" customWidth="1"/>
    <col min="13830" max="13830" width="25.5703125" style="2" customWidth="1"/>
    <col min="13831" max="13831" width="22.28515625" style="2" customWidth="1"/>
    <col min="13832" max="14080" width="9.140625" style="2"/>
    <col min="14081" max="14081" width="5.85546875" style="2" customWidth="1"/>
    <col min="14082" max="14082" width="20.140625" style="2" customWidth="1"/>
    <col min="14083" max="14083" width="19.7109375" style="2" customWidth="1"/>
    <col min="14084" max="14084" width="24.7109375" style="2" customWidth="1"/>
    <col min="14085" max="14085" width="23.85546875" style="2" customWidth="1"/>
    <col min="14086" max="14086" width="25.5703125" style="2" customWidth="1"/>
    <col min="14087" max="14087" width="22.28515625" style="2" customWidth="1"/>
    <col min="14088" max="14336" width="9.140625" style="2"/>
    <col min="14337" max="14337" width="5.85546875" style="2" customWidth="1"/>
    <col min="14338" max="14338" width="20.140625" style="2" customWidth="1"/>
    <col min="14339" max="14339" width="19.7109375" style="2" customWidth="1"/>
    <col min="14340" max="14340" width="24.7109375" style="2" customWidth="1"/>
    <col min="14341" max="14341" width="23.85546875" style="2" customWidth="1"/>
    <col min="14342" max="14342" width="25.5703125" style="2" customWidth="1"/>
    <col min="14343" max="14343" width="22.28515625" style="2" customWidth="1"/>
    <col min="14344" max="14592" width="9.140625" style="2"/>
    <col min="14593" max="14593" width="5.85546875" style="2" customWidth="1"/>
    <col min="14594" max="14594" width="20.140625" style="2" customWidth="1"/>
    <col min="14595" max="14595" width="19.7109375" style="2" customWidth="1"/>
    <col min="14596" max="14596" width="24.7109375" style="2" customWidth="1"/>
    <col min="14597" max="14597" width="23.85546875" style="2" customWidth="1"/>
    <col min="14598" max="14598" width="25.5703125" style="2" customWidth="1"/>
    <col min="14599" max="14599" width="22.28515625" style="2" customWidth="1"/>
    <col min="14600" max="14848" width="9.140625" style="2"/>
    <col min="14849" max="14849" width="5.85546875" style="2" customWidth="1"/>
    <col min="14850" max="14850" width="20.140625" style="2" customWidth="1"/>
    <col min="14851" max="14851" width="19.7109375" style="2" customWidth="1"/>
    <col min="14852" max="14852" width="24.7109375" style="2" customWidth="1"/>
    <col min="14853" max="14853" width="23.85546875" style="2" customWidth="1"/>
    <col min="14854" max="14854" width="25.5703125" style="2" customWidth="1"/>
    <col min="14855" max="14855" width="22.28515625" style="2" customWidth="1"/>
    <col min="14856" max="15104" width="9.140625" style="2"/>
    <col min="15105" max="15105" width="5.85546875" style="2" customWidth="1"/>
    <col min="15106" max="15106" width="20.140625" style="2" customWidth="1"/>
    <col min="15107" max="15107" width="19.7109375" style="2" customWidth="1"/>
    <col min="15108" max="15108" width="24.7109375" style="2" customWidth="1"/>
    <col min="15109" max="15109" width="23.85546875" style="2" customWidth="1"/>
    <col min="15110" max="15110" width="25.5703125" style="2" customWidth="1"/>
    <col min="15111" max="15111" width="22.28515625" style="2" customWidth="1"/>
    <col min="15112" max="15360" width="9.140625" style="2"/>
    <col min="15361" max="15361" width="5.85546875" style="2" customWidth="1"/>
    <col min="15362" max="15362" width="20.140625" style="2" customWidth="1"/>
    <col min="15363" max="15363" width="19.7109375" style="2" customWidth="1"/>
    <col min="15364" max="15364" width="24.7109375" style="2" customWidth="1"/>
    <col min="15365" max="15365" width="23.85546875" style="2" customWidth="1"/>
    <col min="15366" max="15366" width="25.5703125" style="2" customWidth="1"/>
    <col min="15367" max="15367" width="22.28515625" style="2" customWidth="1"/>
    <col min="15368" max="15616" width="9.140625" style="2"/>
    <col min="15617" max="15617" width="5.85546875" style="2" customWidth="1"/>
    <col min="15618" max="15618" width="20.140625" style="2" customWidth="1"/>
    <col min="15619" max="15619" width="19.7109375" style="2" customWidth="1"/>
    <col min="15620" max="15620" width="24.7109375" style="2" customWidth="1"/>
    <col min="15621" max="15621" width="23.85546875" style="2" customWidth="1"/>
    <col min="15622" max="15622" width="25.5703125" style="2" customWidth="1"/>
    <col min="15623" max="15623" width="22.28515625" style="2" customWidth="1"/>
    <col min="15624" max="15872" width="9.140625" style="2"/>
    <col min="15873" max="15873" width="5.85546875" style="2" customWidth="1"/>
    <col min="15874" max="15874" width="20.140625" style="2" customWidth="1"/>
    <col min="15875" max="15875" width="19.7109375" style="2" customWidth="1"/>
    <col min="15876" max="15876" width="24.7109375" style="2" customWidth="1"/>
    <col min="15877" max="15877" width="23.85546875" style="2" customWidth="1"/>
    <col min="15878" max="15878" width="25.5703125" style="2" customWidth="1"/>
    <col min="15879" max="15879" width="22.28515625" style="2" customWidth="1"/>
    <col min="15880" max="16128" width="9.140625" style="2"/>
    <col min="16129" max="16129" width="5.85546875" style="2" customWidth="1"/>
    <col min="16130" max="16130" width="20.140625" style="2" customWidth="1"/>
    <col min="16131" max="16131" width="19.7109375" style="2" customWidth="1"/>
    <col min="16132" max="16132" width="24.7109375" style="2" customWidth="1"/>
    <col min="16133" max="16133" width="23.85546875" style="2" customWidth="1"/>
    <col min="16134" max="16134" width="25.5703125" style="2" customWidth="1"/>
    <col min="16135" max="16135" width="22.28515625" style="2" customWidth="1"/>
    <col min="16136" max="16384" width="9.140625" style="2"/>
  </cols>
  <sheetData>
    <row r="1" spans="1:7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1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ht="21" customHeight="1" x14ac:dyDescent="0.2">
      <c r="A3" s="1" t="s">
        <v>2</v>
      </c>
      <c r="B3" s="1"/>
      <c r="C3" s="1"/>
      <c r="D3" s="1"/>
      <c r="E3" s="1"/>
      <c r="F3" s="1"/>
      <c r="G3" s="1"/>
    </row>
    <row r="4" spans="1:7" ht="21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ht="21" customHeight="1" x14ac:dyDescent="0.2">
      <c r="A5" s="1" t="s">
        <v>4</v>
      </c>
      <c r="B5" s="1"/>
      <c r="C5" s="1"/>
      <c r="D5" s="1"/>
      <c r="E5" s="1"/>
      <c r="F5" s="1"/>
      <c r="G5" s="1"/>
    </row>
    <row r="6" spans="1:7" ht="21" customHeight="1" x14ac:dyDescent="0.2">
      <c r="A6" s="1" t="s">
        <v>5</v>
      </c>
      <c r="B6" s="1"/>
      <c r="C6" s="1"/>
      <c r="D6" s="1"/>
      <c r="E6" s="1"/>
      <c r="F6" s="1"/>
      <c r="G6" s="1"/>
    </row>
    <row r="7" spans="1:7" ht="21" customHeight="1" x14ac:dyDescent="0.2">
      <c r="A7" s="3" t="s">
        <v>6</v>
      </c>
      <c r="B7" s="3"/>
      <c r="C7" s="3"/>
      <c r="D7" s="3"/>
      <c r="E7" s="3"/>
      <c r="F7" s="3"/>
      <c r="G7" s="3"/>
    </row>
    <row r="8" spans="1:7" s="8" customFormat="1" ht="44.25" customHeight="1" x14ac:dyDescent="0.2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5" t="s">
        <v>13</v>
      </c>
    </row>
    <row r="9" spans="1:7" s="8" customFormat="1" ht="21" customHeight="1" outlineLevel="1" x14ac:dyDescent="0.2">
      <c r="A9" s="4"/>
      <c r="B9" s="5"/>
      <c r="C9" s="5"/>
      <c r="D9" s="6"/>
      <c r="E9" s="9" t="s">
        <v>14</v>
      </c>
      <c r="F9" s="10" t="s">
        <v>15</v>
      </c>
      <c r="G9" s="5"/>
    </row>
    <row r="10" spans="1:7" s="8" customFormat="1" ht="21" customHeight="1" outlineLevel="1" x14ac:dyDescent="0.2">
      <c r="A10" s="4"/>
      <c r="B10" s="5"/>
      <c r="C10" s="5"/>
      <c r="D10" s="6"/>
      <c r="E10" s="11" t="s">
        <v>16</v>
      </c>
      <c r="F10" s="11" t="s">
        <v>17</v>
      </c>
      <c r="G10" s="5"/>
    </row>
    <row r="11" spans="1:7" outlineLevel="2" x14ac:dyDescent="0.2">
      <c r="A11" s="12">
        <v>1</v>
      </c>
      <c r="B11" s="13" t="s">
        <v>18</v>
      </c>
      <c r="C11" s="13" t="s">
        <v>19</v>
      </c>
      <c r="D11" s="14" t="s">
        <v>20</v>
      </c>
      <c r="E11" s="15">
        <f>308145.96-50000</f>
        <v>258145.96000000002</v>
      </c>
      <c r="F11" s="15">
        <v>368320</v>
      </c>
      <c r="G11" s="16">
        <f>+E11+F11</f>
        <v>626465.96</v>
      </c>
    </row>
    <row r="12" spans="1:7" outlineLevel="2" x14ac:dyDescent="0.2">
      <c r="A12" s="17">
        <f t="shared" ref="A12:A17" si="0">+A11+1</f>
        <v>2</v>
      </c>
      <c r="B12" s="18" t="s">
        <v>18</v>
      </c>
      <c r="C12" s="18" t="s">
        <v>19</v>
      </c>
      <c r="D12" s="19" t="s">
        <v>21</v>
      </c>
      <c r="E12" s="20">
        <v>57087.15</v>
      </c>
      <c r="F12" s="20">
        <v>266100</v>
      </c>
      <c r="G12" s="21">
        <f t="shared" ref="G12:G75" si="1">+E12+F12</f>
        <v>323187.15000000002</v>
      </c>
    </row>
    <row r="13" spans="1:7" outlineLevel="2" x14ac:dyDescent="0.2">
      <c r="A13" s="17">
        <f t="shared" si="0"/>
        <v>3</v>
      </c>
      <c r="B13" s="18" t="s">
        <v>18</v>
      </c>
      <c r="C13" s="18" t="s">
        <v>22</v>
      </c>
      <c r="D13" s="19" t="s">
        <v>23</v>
      </c>
      <c r="E13" s="20">
        <v>1861.2</v>
      </c>
      <c r="F13" s="20">
        <v>62040</v>
      </c>
      <c r="G13" s="21">
        <f t="shared" si="1"/>
        <v>63901.2</v>
      </c>
    </row>
    <row r="14" spans="1:7" outlineLevel="2" x14ac:dyDescent="0.2">
      <c r="A14" s="17">
        <f t="shared" si="0"/>
        <v>4</v>
      </c>
      <c r="B14" s="22" t="s">
        <v>18</v>
      </c>
      <c r="C14" s="22" t="s">
        <v>24</v>
      </c>
      <c r="D14" s="23" t="s">
        <v>25</v>
      </c>
      <c r="E14" s="20">
        <v>2000.7</v>
      </c>
      <c r="F14" s="20">
        <v>66690</v>
      </c>
      <c r="G14" s="21">
        <f t="shared" si="1"/>
        <v>68690.7</v>
      </c>
    </row>
    <row r="15" spans="1:7" outlineLevel="2" x14ac:dyDescent="0.2">
      <c r="A15" s="17">
        <f t="shared" si="0"/>
        <v>5</v>
      </c>
      <c r="B15" s="22" t="s">
        <v>18</v>
      </c>
      <c r="C15" s="22" t="s">
        <v>26</v>
      </c>
      <c r="D15" s="23" t="s">
        <v>27</v>
      </c>
      <c r="E15" s="20">
        <v>2200.5</v>
      </c>
      <c r="F15" s="20">
        <v>73350</v>
      </c>
      <c r="G15" s="21">
        <f t="shared" si="1"/>
        <v>75550.5</v>
      </c>
    </row>
    <row r="16" spans="1:7" outlineLevel="2" x14ac:dyDescent="0.2">
      <c r="A16" s="17">
        <f t="shared" si="0"/>
        <v>6</v>
      </c>
      <c r="B16" s="22" t="s">
        <v>18</v>
      </c>
      <c r="C16" s="22" t="s">
        <v>19</v>
      </c>
      <c r="D16" s="23" t="s">
        <v>28</v>
      </c>
      <c r="E16" s="20">
        <v>42293.37</v>
      </c>
      <c r="F16" s="20"/>
      <c r="G16" s="21">
        <f t="shared" si="1"/>
        <v>42293.37</v>
      </c>
    </row>
    <row r="17" spans="1:7" outlineLevel="2" x14ac:dyDescent="0.2">
      <c r="A17" s="17">
        <f t="shared" si="0"/>
        <v>7</v>
      </c>
      <c r="B17" s="22" t="s">
        <v>18</v>
      </c>
      <c r="C17" s="22" t="s">
        <v>26</v>
      </c>
      <c r="D17" s="23" t="s">
        <v>29</v>
      </c>
      <c r="E17" s="20">
        <v>1746.9</v>
      </c>
      <c r="F17" s="20">
        <v>58230</v>
      </c>
      <c r="G17" s="21">
        <f t="shared" si="1"/>
        <v>59976.9</v>
      </c>
    </row>
    <row r="18" spans="1:7" outlineLevel="1" x14ac:dyDescent="0.2">
      <c r="A18" s="17"/>
      <c r="B18" s="24" t="s">
        <v>30</v>
      </c>
      <c r="C18" s="22"/>
      <c r="D18" s="23"/>
      <c r="E18" s="20">
        <f>SUBTOTAL(9,E11:E17)</f>
        <v>365335.78000000009</v>
      </c>
      <c r="F18" s="20">
        <f>SUBTOTAL(9,F11:F17)</f>
        <v>894730</v>
      </c>
      <c r="G18" s="21">
        <f>SUBTOTAL(9,G11:G17)</f>
        <v>1260065.78</v>
      </c>
    </row>
    <row r="19" spans="1:7" outlineLevel="2" x14ac:dyDescent="0.2">
      <c r="A19" s="17">
        <v>1</v>
      </c>
      <c r="B19" s="25" t="s">
        <v>31</v>
      </c>
      <c r="C19" s="25" t="s">
        <v>32</v>
      </c>
      <c r="D19" s="26" t="s">
        <v>33</v>
      </c>
      <c r="E19" s="20">
        <v>155394.72</v>
      </c>
      <c r="F19" s="20">
        <v>460050</v>
      </c>
      <c r="G19" s="21">
        <f t="shared" si="1"/>
        <v>615444.72</v>
      </c>
    </row>
    <row r="20" spans="1:7" outlineLevel="2" x14ac:dyDescent="0.2">
      <c r="A20" s="17">
        <f>+A19+1</f>
        <v>2</v>
      </c>
      <c r="B20" s="18" t="s">
        <v>31</v>
      </c>
      <c r="C20" s="18" t="s">
        <v>34</v>
      </c>
      <c r="D20" s="19" t="s">
        <v>35</v>
      </c>
      <c r="E20" s="20">
        <v>68560.44</v>
      </c>
      <c r="F20" s="20">
        <v>94020</v>
      </c>
      <c r="G20" s="21">
        <f t="shared" si="1"/>
        <v>162580.44</v>
      </c>
    </row>
    <row r="21" spans="1:7" outlineLevel="2" x14ac:dyDescent="0.2">
      <c r="A21" s="17">
        <f>+A20+1</f>
        <v>3</v>
      </c>
      <c r="B21" s="18" t="s">
        <v>31</v>
      </c>
      <c r="C21" s="18" t="s">
        <v>32</v>
      </c>
      <c r="D21" s="19" t="s">
        <v>36</v>
      </c>
      <c r="E21" s="20"/>
      <c r="F21" s="20">
        <v>57300</v>
      </c>
      <c r="G21" s="21">
        <f t="shared" si="1"/>
        <v>57300</v>
      </c>
    </row>
    <row r="22" spans="1:7" outlineLevel="2" x14ac:dyDescent="0.2">
      <c r="A22" s="17">
        <f t="shared" ref="A22:A41" si="2">+A21+1</f>
        <v>4</v>
      </c>
      <c r="B22" s="18" t="s">
        <v>31</v>
      </c>
      <c r="C22" s="18" t="s">
        <v>37</v>
      </c>
      <c r="D22" s="19" t="s">
        <v>38</v>
      </c>
      <c r="E22" s="20"/>
      <c r="F22" s="20">
        <v>57782.61</v>
      </c>
      <c r="G22" s="21">
        <f t="shared" si="1"/>
        <v>57782.61</v>
      </c>
    </row>
    <row r="23" spans="1:7" outlineLevel="2" x14ac:dyDescent="0.2">
      <c r="A23" s="17">
        <f t="shared" si="2"/>
        <v>5</v>
      </c>
      <c r="B23" s="18" t="s">
        <v>31</v>
      </c>
      <c r="C23" s="18" t="s">
        <v>37</v>
      </c>
      <c r="D23" s="19" t="s">
        <v>39</v>
      </c>
      <c r="E23" s="20">
        <v>74417.820000000007</v>
      </c>
      <c r="F23" s="20">
        <v>428700</v>
      </c>
      <c r="G23" s="21">
        <f t="shared" si="1"/>
        <v>503117.82</v>
      </c>
    </row>
    <row r="24" spans="1:7" outlineLevel="2" x14ac:dyDescent="0.2">
      <c r="A24" s="17">
        <f t="shared" si="2"/>
        <v>6</v>
      </c>
      <c r="B24" s="18" t="s">
        <v>31</v>
      </c>
      <c r="C24" s="18" t="s">
        <v>37</v>
      </c>
      <c r="D24" s="19" t="s">
        <v>40</v>
      </c>
      <c r="E24" s="20">
        <f>5365.5+162</f>
        <v>5527.5</v>
      </c>
      <c r="F24" s="20">
        <f>117810+3240</f>
        <v>121050</v>
      </c>
      <c r="G24" s="21">
        <f t="shared" si="1"/>
        <v>126577.5</v>
      </c>
    </row>
    <row r="25" spans="1:7" outlineLevel="2" x14ac:dyDescent="0.2">
      <c r="A25" s="17">
        <f t="shared" si="2"/>
        <v>7</v>
      </c>
      <c r="B25" s="18" t="s">
        <v>31</v>
      </c>
      <c r="C25" s="18" t="s">
        <v>34</v>
      </c>
      <c r="D25" s="19" t="s">
        <v>41</v>
      </c>
      <c r="E25" s="20">
        <v>1861.2</v>
      </c>
      <c r="F25" s="20">
        <v>62040</v>
      </c>
      <c r="G25" s="21">
        <f t="shared" si="1"/>
        <v>63901.2</v>
      </c>
    </row>
    <row r="26" spans="1:7" outlineLevel="2" x14ac:dyDescent="0.2">
      <c r="A26" s="17">
        <f t="shared" si="2"/>
        <v>8</v>
      </c>
      <c r="B26" s="18" t="s">
        <v>31</v>
      </c>
      <c r="C26" s="18" t="s">
        <v>32</v>
      </c>
      <c r="D26" s="19" t="s">
        <v>42</v>
      </c>
      <c r="E26" s="20"/>
      <c r="F26" s="20">
        <v>101940</v>
      </c>
      <c r="G26" s="21">
        <f t="shared" si="1"/>
        <v>101940</v>
      </c>
    </row>
    <row r="27" spans="1:7" outlineLevel="2" x14ac:dyDescent="0.2">
      <c r="A27" s="17">
        <f t="shared" si="2"/>
        <v>9</v>
      </c>
      <c r="B27" s="18" t="s">
        <v>31</v>
      </c>
      <c r="C27" s="18" t="s">
        <v>32</v>
      </c>
      <c r="D27" s="19" t="s">
        <v>43</v>
      </c>
      <c r="E27" s="20"/>
      <c r="F27" s="20">
        <v>54570</v>
      </c>
      <c r="G27" s="21">
        <f t="shared" si="1"/>
        <v>54570</v>
      </c>
    </row>
    <row r="28" spans="1:7" outlineLevel="2" x14ac:dyDescent="0.2">
      <c r="A28" s="17">
        <f t="shared" si="2"/>
        <v>10</v>
      </c>
      <c r="B28" s="18" t="s">
        <v>31</v>
      </c>
      <c r="C28" s="18" t="s">
        <v>32</v>
      </c>
      <c r="D28" s="19" t="s">
        <v>44</v>
      </c>
      <c r="E28" s="20"/>
      <c r="F28" s="20">
        <v>82470</v>
      </c>
      <c r="G28" s="21">
        <f t="shared" si="1"/>
        <v>82470</v>
      </c>
    </row>
    <row r="29" spans="1:7" outlineLevel="2" x14ac:dyDescent="0.2">
      <c r="A29" s="17">
        <f t="shared" si="2"/>
        <v>11</v>
      </c>
      <c r="B29" s="18" t="s">
        <v>31</v>
      </c>
      <c r="C29" s="18" t="s">
        <v>32</v>
      </c>
      <c r="D29" s="19" t="s">
        <v>45</v>
      </c>
      <c r="E29" s="20">
        <v>2000.7</v>
      </c>
      <c r="F29" s="20">
        <v>179490</v>
      </c>
      <c r="G29" s="21">
        <f t="shared" si="1"/>
        <v>181490.7</v>
      </c>
    </row>
    <row r="30" spans="1:7" outlineLevel="2" x14ac:dyDescent="0.2">
      <c r="A30" s="17">
        <f t="shared" si="2"/>
        <v>12</v>
      </c>
      <c r="B30" s="25" t="s">
        <v>31</v>
      </c>
      <c r="C30" s="25" t="s">
        <v>46</v>
      </c>
      <c r="D30" s="26" t="s">
        <v>47</v>
      </c>
      <c r="E30" s="20">
        <v>24582</v>
      </c>
      <c r="F30" s="20">
        <v>57300</v>
      </c>
      <c r="G30" s="21">
        <f t="shared" si="1"/>
        <v>81882</v>
      </c>
    </row>
    <row r="31" spans="1:7" outlineLevel="2" x14ac:dyDescent="0.2">
      <c r="A31" s="17">
        <f t="shared" si="2"/>
        <v>13</v>
      </c>
      <c r="B31" s="25" t="s">
        <v>31</v>
      </c>
      <c r="C31" s="25" t="s">
        <v>37</v>
      </c>
      <c r="D31" s="26" t="s">
        <v>48</v>
      </c>
      <c r="E31" s="20"/>
      <c r="F31" s="20">
        <v>98040</v>
      </c>
      <c r="G31" s="21">
        <f t="shared" si="1"/>
        <v>98040</v>
      </c>
    </row>
    <row r="32" spans="1:7" outlineLevel="2" x14ac:dyDescent="0.2">
      <c r="A32" s="17">
        <f t="shared" si="2"/>
        <v>14</v>
      </c>
      <c r="B32" s="25" t="s">
        <v>31</v>
      </c>
      <c r="C32" s="25" t="s">
        <v>49</v>
      </c>
      <c r="D32" s="26" t="s">
        <v>50</v>
      </c>
      <c r="E32" s="20">
        <v>12500</v>
      </c>
      <c r="F32" s="20">
        <v>103590</v>
      </c>
      <c r="G32" s="21">
        <f t="shared" si="1"/>
        <v>116090</v>
      </c>
    </row>
    <row r="33" spans="1:7" outlineLevel="2" x14ac:dyDescent="0.2">
      <c r="A33" s="17">
        <f t="shared" si="2"/>
        <v>15</v>
      </c>
      <c r="B33" s="25" t="s">
        <v>31</v>
      </c>
      <c r="C33" s="25" t="s">
        <v>51</v>
      </c>
      <c r="D33" s="26" t="s">
        <v>52</v>
      </c>
      <c r="E33" s="20">
        <v>12843</v>
      </c>
      <c r="F33" s="20">
        <v>64860</v>
      </c>
      <c r="G33" s="21">
        <f t="shared" si="1"/>
        <v>77703</v>
      </c>
    </row>
    <row r="34" spans="1:7" outlineLevel="2" x14ac:dyDescent="0.2">
      <c r="A34" s="17">
        <f t="shared" si="2"/>
        <v>16</v>
      </c>
      <c r="B34" s="25" t="s">
        <v>31</v>
      </c>
      <c r="C34" s="25" t="s">
        <v>53</v>
      </c>
      <c r="D34" s="26" t="s">
        <v>54</v>
      </c>
      <c r="E34" s="20">
        <v>1746.9</v>
      </c>
      <c r="F34" s="20">
        <v>58230</v>
      </c>
      <c r="G34" s="21">
        <f t="shared" si="1"/>
        <v>59976.9</v>
      </c>
    </row>
    <row r="35" spans="1:7" outlineLevel="2" x14ac:dyDescent="0.2">
      <c r="A35" s="17">
        <f t="shared" si="2"/>
        <v>17</v>
      </c>
      <c r="B35" s="25" t="s">
        <v>31</v>
      </c>
      <c r="C35" s="25" t="s">
        <v>32</v>
      </c>
      <c r="D35" s="26" t="s">
        <v>55</v>
      </c>
      <c r="E35" s="20"/>
      <c r="F35" s="20">
        <v>113670</v>
      </c>
      <c r="G35" s="21">
        <f t="shared" si="1"/>
        <v>113670</v>
      </c>
    </row>
    <row r="36" spans="1:7" outlineLevel="2" x14ac:dyDescent="0.2">
      <c r="A36" s="17">
        <f t="shared" si="2"/>
        <v>18</v>
      </c>
      <c r="B36" s="25" t="s">
        <v>31</v>
      </c>
      <c r="C36" s="25" t="s">
        <v>32</v>
      </c>
      <c r="D36" s="26" t="s">
        <v>56</v>
      </c>
      <c r="E36" s="20"/>
      <c r="F36" s="20">
        <v>39855</v>
      </c>
      <c r="G36" s="21">
        <f t="shared" si="1"/>
        <v>39855</v>
      </c>
    </row>
    <row r="37" spans="1:7" outlineLevel="2" x14ac:dyDescent="0.2">
      <c r="A37" s="17">
        <f t="shared" si="2"/>
        <v>19</v>
      </c>
      <c r="B37" s="25" t="s">
        <v>31</v>
      </c>
      <c r="C37" s="25" t="s">
        <v>32</v>
      </c>
      <c r="D37" s="26" t="s">
        <v>57</v>
      </c>
      <c r="E37" s="20">
        <v>4200</v>
      </c>
      <c r="F37" s="20">
        <v>44550</v>
      </c>
      <c r="G37" s="21">
        <f t="shared" si="1"/>
        <v>48750</v>
      </c>
    </row>
    <row r="38" spans="1:7" outlineLevel="2" x14ac:dyDescent="0.2">
      <c r="A38" s="17">
        <f t="shared" si="2"/>
        <v>20</v>
      </c>
      <c r="B38" s="25" t="s">
        <v>31</v>
      </c>
      <c r="C38" s="25" t="s">
        <v>32</v>
      </c>
      <c r="D38" s="26" t="s">
        <v>58</v>
      </c>
      <c r="E38" s="20"/>
      <c r="F38" s="20">
        <v>48090</v>
      </c>
      <c r="G38" s="21">
        <f t="shared" si="1"/>
        <v>48090</v>
      </c>
    </row>
    <row r="39" spans="1:7" outlineLevel="2" x14ac:dyDescent="0.2">
      <c r="A39" s="17">
        <f t="shared" si="2"/>
        <v>21</v>
      </c>
      <c r="B39" s="25" t="s">
        <v>31</v>
      </c>
      <c r="C39" s="25" t="s">
        <v>32</v>
      </c>
      <c r="D39" s="26" t="s">
        <v>59</v>
      </c>
      <c r="E39" s="20">
        <v>20000</v>
      </c>
      <c r="F39" s="20">
        <v>155340</v>
      </c>
      <c r="G39" s="21">
        <f t="shared" si="1"/>
        <v>175340</v>
      </c>
    </row>
    <row r="40" spans="1:7" outlineLevel="2" x14ac:dyDescent="0.2">
      <c r="A40" s="17">
        <f t="shared" si="2"/>
        <v>22</v>
      </c>
      <c r="B40" s="25" t="s">
        <v>31</v>
      </c>
      <c r="C40" s="25" t="s">
        <v>32</v>
      </c>
      <c r="D40" s="26" t="s">
        <v>60</v>
      </c>
      <c r="E40" s="20">
        <v>38635.56</v>
      </c>
      <c r="F40" s="20">
        <v>99870</v>
      </c>
      <c r="G40" s="21">
        <f t="shared" si="1"/>
        <v>138505.56</v>
      </c>
    </row>
    <row r="41" spans="1:7" outlineLevel="2" x14ac:dyDescent="0.2">
      <c r="A41" s="17">
        <f t="shared" si="2"/>
        <v>23</v>
      </c>
      <c r="B41" s="25" t="s">
        <v>31</v>
      </c>
      <c r="C41" s="25" t="s">
        <v>32</v>
      </c>
      <c r="D41" s="26" t="s">
        <v>61</v>
      </c>
      <c r="E41" s="20"/>
      <c r="F41" s="20">
        <v>112800</v>
      </c>
      <c r="G41" s="21">
        <f t="shared" si="1"/>
        <v>112800</v>
      </c>
    </row>
    <row r="42" spans="1:7" outlineLevel="1" x14ac:dyDescent="0.2">
      <c r="A42" s="17"/>
      <c r="B42" s="27" t="s">
        <v>62</v>
      </c>
      <c r="C42" s="25"/>
      <c r="D42" s="26"/>
      <c r="E42" s="20">
        <f>SUBTOTAL(9,E19:E41)</f>
        <v>422269.84</v>
      </c>
      <c r="F42" s="20">
        <f>SUBTOTAL(9,F19:F41)</f>
        <v>2695607.61</v>
      </c>
      <c r="G42" s="21">
        <f>SUBTOTAL(9,G19:G41)</f>
        <v>3117877.4499999997</v>
      </c>
    </row>
    <row r="43" spans="1:7" outlineLevel="2" x14ac:dyDescent="0.2">
      <c r="A43" s="17">
        <v>1</v>
      </c>
      <c r="B43" s="22" t="s">
        <v>63</v>
      </c>
      <c r="C43" s="22" t="s">
        <v>64</v>
      </c>
      <c r="D43" s="23" t="s">
        <v>65</v>
      </c>
      <c r="E43" s="20">
        <f>973047.86-350000</f>
        <v>623047.86</v>
      </c>
      <c r="F43" s="20">
        <f>731413.73+219717.76</f>
        <v>951131.49</v>
      </c>
      <c r="G43" s="21">
        <f t="shared" si="1"/>
        <v>1574179.35</v>
      </c>
    </row>
    <row r="44" spans="1:7" outlineLevel="2" x14ac:dyDescent="0.2">
      <c r="A44" s="17">
        <f>+A43+1</f>
        <v>2</v>
      </c>
      <c r="B44" s="18" t="s">
        <v>63</v>
      </c>
      <c r="C44" s="18" t="s">
        <v>64</v>
      </c>
      <c r="D44" s="19" t="s">
        <v>66</v>
      </c>
      <c r="E44" s="20">
        <v>108377.34</v>
      </c>
      <c r="F44" s="20">
        <v>146820</v>
      </c>
      <c r="G44" s="21">
        <f t="shared" si="1"/>
        <v>255197.34</v>
      </c>
    </row>
    <row r="45" spans="1:7" outlineLevel="2" x14ac:dyDescent="0.2">
      <c r="A45" s="17">
        <f>+A44+1</f>
        <v>3</v>
      </c>
      <c r="B45" s="18" t="s">
        <v>63</v>
      </c>
      <c r="C45" s="18" t="s">
        <v>67</v>
      </c>
      <c r="D45" s="19" t="s">
        <v>68</v>
      </c>
      <c r="E45" s="20">
        <v>104365.17</v>
      </c>
      <c r="F45" s="20">
        <v>125670</v>
      </c>
      <c r="G45" s="21">
        <f t="shared" si="1"/>
        <v>230035.16999999998</v>
      </c>
    </row>
    <row r="46" spans="1:7" outlineLevel="2" x14ac:dyDescent="0.2">
      <c r="A46" s="17">
        <f t="shared" ref="A46:A76" si="3">+A45+1</f>
        <v>4</v>
      </c>
      <c r="B46" s="18" t="s">
        <v>63</v>
      </c>
      <c r="C46" s="18" t="s">
        <v>67</v>
      </c>
      <c r="D46" s="19" t="s">
        <v>69</v>
      </c>
      <c r="E46" s="20">
        <v>1663.2</v>
      </c>
      <c r="F46" s="20">
        <v>159960</v>
      </c>
      <c r="G46" s="21">
        <f t="shared" si="1"/>
        <v>161623.20000000001</v>
      </c>
    </row>
    <row r="47" spans="1:7" outlineLevel="2" x14ac:dyDescent="0.2">
      <c r="A47" s="17">
        <f t="shared" si="3"/>
        <v>5</v>
      </c>
      <c r="B47" s="18" t="s">
        <v>63</v>
      </c>
      <c r="C47" s="18" t="s">
        <v>67</v>
      </c>
      <c r="D47" s="19" t="s">
        <v>70</v>
      </c>
      <c r="E47" s="20">
        <v>1832.4</v>
      </c>
      <c r="F47" s="20">
        <v>67029</v>
      </c>
      <c r="G47" s="21">
        <f t="shared" si="1"/>
        <v>68861.399999999994</v>
      </c>
    </row>
    <row r="48" spans="1:7" outlineLevel="2" x14ac:dyDescent="0.2">
      <c r="A48" s="17">
        <f t="shared" si="3"/>
        <v>6</v>
      </c>
      <c r="B48" s="18" t="s">
        <v>63</v>
      </c>
      <c r="C48" s="18" t="s">
        <v>71</v>
      </c>
      <c r="D48" s="19" t="s">
        <v>72</v>
      </c>
      <c r="E48" s="20">
        <v>144583.38</v>
      </c>
      <c r="F48" s="20"/>
      <c r="G48" s="21">
        <f t="shared" si="1"/>
        <v>144583.38</v>
      </c>
    </row>
    <row r="49" spans="1:7" outlineLevel="2" x14ac:dyDescent="0.2">
      <c r="A49" s="17">
        <f t="shared" si="3"/>
        <v>7</v>
      </c>
      <c r="B49" s="18" t="s">
        <v>63</v>
      </c>
      <c r="C49" s="18" t="s">
        <v>71</v>
      </c>
      <c r="D49" s="19" t="s">
        <v>73</v>
      </c>
      <c r="E49" s="20"/>
      <c r="F49" s="20">
        <v>103620</v>
      </c>
      <c r="G49" s="21">
        <f t="shared" si="1"/>
        <v>103620</v>
      </c>
    </row>
    <row r="50" spans="1:7" outlineLevel="2" x14ac:dyDescent="0.2">
      <c r="A50" s="17">
        <f t="shared" si="3"/>
        <v>8</v>
      </c>
      <c r="B50" s="18" t="s">
        <v>63</v>
      </c>
      <c r="C50" s="18" t="s">
        <v>74</v>
      </c>
      <c r="D50" s="19" t="s">
        <v>75</v>
      </c>
      <c r="E50" s="20"/>
      <c r="F50" s="20">
        <v>50880</v>
      </c>
      <c r="G50" s="21">
        <f t="shared" si="1"/>
        <v>50880</v>
      </c>
    </row>
    <row r="51" spans="1:7" outlineLevel="2" x14ac:dyDescent="0.2">
      <c r="A51" s="17">
        <f t="shared" si="3"/>
        <v>9</v>
      </c>
      <c r="B51" s="18" t="s">
        <v>63</v>
      </c>
      <c r="C51" s="18" t="s">
        <v>64</v>
      </c>
      <c r="D51" s="19" t="s">
        <v>76</v>
      </c>
      <c r="E51" s="20">
        <v>10500</v>
      </c>
      <c r="F51" s="20">
        <v>128160</v>
      </c>
      <c r="G51" s="21">
        <f t="shared" si="1"/>
        <v>138660</v>
      </c>
    </row>
    <row r="52" spans="1:7" outlineLevel="2" x14ac:dyDescent="0.2">
      <c r="A52" s="17">
        <f t="shared" si="3"/>
        <v>10</v>
      </c>
      <c r="B52" s="18" t="s">
        <v>63</v>
      </c>
      <c r="C52" s="18" t="s">
        <v>64</v>
      </c>
      <c r="D52" s="19" t="s">
        <v>77</v>
      </c>
      <c r="E52" s="20">
        <f>1389.6+1450</f>
        <v>2839.6</v>
      </c>
      <c r="F52" s="20">
        <v>47160</v>
      </c>
      <c r="G52" s="21">
        <f t="shared" si="1"/>
        <v>49999.6</v>
      </c>
    </row>
    <row r="53" spans="1:7" outlineLevel="2" x14ac:dyDescent="0.2">
      <c r="A53" s="17">
        <f t="shared" si="3"/>
        <v>11</v>
      </c>
      <c r="B53" s="18" t="s">
        <v>63</v>
      </c>
      <c r="C53" s="18" t="s">
        <v>64</v>
      </c>
      <c r="D53" s="19" t="s">
        <v>78</v>
      </c>
      <c r="E53" s="20">
        <v>1832.4</v>
      </c>
      <c r="F53" s="20">
        <v>62340</v>
      </c>
      <c r="G53" s="21">
        <f t="shared" si="1"/>
        <v>64172.4</v>
      </c>
    </row>
    <row r="54" spans="1:7" outlineLevel="2" x14ac:dyDescent="0.2">
      <c r="A54" s="17">
        <f t="shared" si="3"/>
        <v>12</v>
      </c>
      <c r="B54" s="18" t="s">
        <v>63</v>
      </c>
      <c r="C54" s="18" t="s">
        <v>64</v>
      </c>
      <c r="D54" s="19" t="s">
        <v>79</v>
      </c>
      <c r="E54" s="20">
        <v>1389.6</v>
      </c>
      <c r="F54" s="20">
        <v>48090</v>
      </c>
      <c r="G54" s="21">
        <f t="shared" si="1"/>
        <v>49479.6</v>
      </c>
    </row>
    <row r="55" spans="1:7" outlineLevel="2" x14ac:dyDescent="0.2">
      <c r="A55" s="17">
        <f t="shared" si="3"/>
        <v>13</v>
      </c>
      <c r="B55" s="18" t="s">
        <v>63</v>
      </c>
      <c r="C55" s="18" t="s">
        <v>64</v>
      </c>
      <c r="D55" s="19" t="s">
        <v>80</v>
      </c>
      <c r="E55" s="20">
        <v>24387</v>
      </c>
      <c r="F55" s="20"/>
      <c r="G55" s="21">
        <f t="shared" si="1"/>
        <v>24387</v>
      </c>
    </row>
    <row r="56" spans="1:7" outlineLevel="2" x14ac:dyDescent="0.2">
      <c r="A56" s="17">
        <f t="shared" si="3"/>
        <v>14</v>
      </c>
      <c r="B56" s="18" t="s">
        <v>63</v>
      </c>
      <c r="C56" s="18" t="s">
        <v>81</v>
      </c>
      <c r="D56" s="19" t="s">
        <v>82</v>
      </c>
      <c r="E56" s="20">
        <v>49679.34</v>
      </c>
      <c r="F56" s="20">
        <v>111630</v>
      </c>
      <c r="G56" s="21">
        <f t="shared" si="1"/>
        <v>161309.34</v>
      </c>
    </row>
    <row r="57" spans="1:7" outlineLevel="2" x14ac:dyDescent="0.2">
      <c r="A57" s="17">
        <f t="shared" si="3"/>
        <v>15</v>
      </c>
      <c r="B57" s="18" t="s">
        <v>63</v>
      </c>
      <c r="C57" s="18" t="s">
        <v>81</v>
      </c>
      <c r="D57" s="19" t="s">
        <v>83</v>
      </c>
      <c r="E57" s="20">
        <v>29105.8</v>
      </c>
      <c r="F57" s="20">
        <v>128200</v>
      </c>
      <c r="G57" s="21">
        <f t="shared" si="1"/>
        <v>157305.79999999999</v>
      </c>
    </row>
    <row r="58" spans="1:7" outlineLevel="2" x14ac:dyDescent="0.2">
      <c r="A58" s="17">
        <f t="shared" si="3"/>
        <v>16</v>
      </c>
      <c r="B58" s="18" t="s">
        <v>63</v>
      </c>
      <c r="C58" s="18" t="s">
        <v>81</v>
      </c>
      <c r="D58" s="19" t="s">
        <v>84</v>
      </c>
      <c r="E58" s="20">
        <v>24385.83</v>
      </c>
      <c r="F58" s="20"/>
      <c r="G58" s="21">
        <f t="shared" si="1"/>
        <v>24385.83</v>
      </c>
    </row>
    <row r="59" spans="1:7" outlineLevel="2" x14ac:dyDescent="0.2">
      <c r="A59" s="17">
        <f t="shared" si="3"/>
        <v>17</v>
      </c>
      <c r="B59" s="18" t="s">
        <v>63</v>
      </c>
      <c r="C59" s="18" t="s">
        <v>81</v>
      </c>
      <c r="D59" s="19" t="s">
        <v>85</v>
      </c>
      <c r="E59" s="20">
        <v>12348</v>
      </c>
      <c r="F59" s="20">
        <v>175307.7</v>
      </c>
      <c r="G59" s="21">
        <f t="shared" si="1"/>
        <v>187655.7</v>
      </c>
    </row>
    <row r="60" spans="1:7" outlineLevel="2" x14ac:dyDescent="0.2">
      <c r="A60" s="17">
        <f t="shared" si="3"/>
        <v>18</v>
      </c>
      <c r="B60" s="18" t="s">
        <v>63</v>
      </c>
      <c r="C60" s="18" t="s">
        <v>81</v>
      </c>
      <c r="D60" s="19" t="s">
        <v>86</v>
      </c>
      <c r="E60" s="20">
        <v>26221.65</v>
      </c>
      <c r="F60" s="20"/>
      <c r="G60" s="21">
        <f t="shared" si="1"/>
        <v>26221.65</v>
      </c>
    </row>
    <row r="61" spans="1:7" outlineLevel="2" x14ac:dyDescent="0.2">
      <c r="A61" s="17">
        <f t="shared" si="3"/>
        <v>19</v>
      </c>
      <c r="B61" s="18" t="s">
        <v>63</v>
      </c>
      <c r="C61" s="18" t="s">
        <v>87</v>
      </c>
      <c r="D61" s="19" t="s">
        <v>88</v>
      </c>
      <c r="E61" s="20">
        <v>49092.33</v>
      </c>
      <c r="F61" s="20">
        <v>7034.64</v>
      </c>
      <c r="G61" s="21">
        <f t="shared" si="1"/>
        <v>56126.97</v>
      </c>
    </row>
    <row r="62" spans="1:7" outlineLevel="2" x14ac:dyDescent="0.2">
      <c r="A62" s="17">
        <f t="shared" si="3"/>
        <v>20</v>
      </c>
      <c r="B62" s="18" t="s">
        <v>63</v>
      </c>
      <c r="C62" s="18" t="s">
        <v>89</v>
      </c>
      <c r="D62" s="19" t="s">
        <v>90</v>
      </c>
      <c r="E62" s="20"/>
      <c r="F62" s="20">
        <v>53640</v>
      </c>
      <c r="G62" s="21">
        <f t="shared" si="1"/>
        <v>53640</v>
      </c>
    </row>
    <row r="63" spans="1:7" outlineLevel="2" x14ac:dyDescent="0.2">
      <c r="A63" s="17">
        <f t="shared" si="3"/>
        <v>21</v>
      </c>
      <c r="B63" s="18" t="s">
        <v>63</v>
      </c>
      <c r="C63" s="18" t="s">
        <v>89</v>
      </c>
      <c r="D63" s="19" t="s">
        <v>91</v>
      </c>
      <c r="E63" s="20"/>
      <c r="F63" s="20">
        <v>52710</v>
      </c>
      <c r="G63" s="21">
        <f t="shared" si="1"/>
        <v>52710</v>
      </c>
    </row>
    <row r="64" spans="1:7" outlineLevel="2" x14ac:dyDescent="0.2">
      <c r="A64" s="17">
        <f t="shared" si="3"/>
        <v>22</v>
      </c>
      <c r="B64" s="18" t="s">
        <v>63</v>
      </c>
      <c r="C64" s="18" t="s">
        <v>92</v>
      </c>
      <c r="D64" s="19" t="s">
        <v>93</v>
      </c>
      <c r="E64" s="20">
        <v>27190.86</v>
      </c>
      <c r="F64" s="20"/>
      <c r="G64" s="21">
        <f t="shared" si="1"/>
        <v>27190.86</v>
      </c>
    </row>
    <row r="65" spans="1:7" outlineLevel="2" x14ac:dyDescent="0.2">
      <c r="A65" s="17">
        <f t="shared" si="3"/>
        <v>23</v>
      </c>
      <c r="B65" s="18" t="s">
        <v>63</v>
      </c>
      <c r="C65" s="18" t="s">
        <v>94</v>
      </c>
      <c r="D65" s="19" t="s">
        <v>95</v>
      </c>
      <c r="E65" s="20"/>
      <c r="F65" s="20">
        <v>49950</v>
      </c>
      <c r="G65" s="21">
        <f t="shared" si="1"/>
        <v>49950</v>
      </c>
    </row>
    <row r="66" spans="1:7" outlineLevel="2" x14ac:dyDescent="0.2">
      <c r="A66" s="17">
        <f t="shared" si="3"/>
        <v>24</v>
      </c>
      <c r="B66" s="22" t="s">
        <v>63</v>
      </c>
      <c r="C66" s="22" t="s">
        <v>67</v>
      </c>
      <c r="D66" s="23" t="s">
        <v>96</v>
      </c>
      <c r="E66" s="20">
        <v>7300</v>
      </c>
      <c r="F66" s="20">
        <v>49950</v>
      </c>
      <c r="G66" s="21">
        <f t="shared" si="1"/>
        <v>57250</v>
      </c>
    </row>
    <row r="67" spans="1:7" outlineLevel="2" x14ac:dyDescent="0.2">
      <c r="A67" s="17">
        <f t="shared" si="3"/>
        <v>25</v>
      </c>
      <c r="B67" s="22" t="s">
        <v>63</v>
      </c>
      <c r="C67" s="22" t="s">
        <v>67</v>
      </c>
      <c r="D67" s="23" t="s">
        <v>97</v>
      </c>
      <c r="E67" s="20">
        <f>2889+2196</f>
        <v>5085</v>
      </c>
      <c r="F67" s="20">
        <v>79740</v>
      </c>
      <c r="G67" s="21">
        <f t="shared" si="1"/>
        <v>84825</v>
      </c>
    </row>
    <row r="68" spans="1:7" outlineLevel="2" x14ac:dyDescent="0.2">
      <c r="A68" s="17">
        <f t="shared" si="3"/>
        <v>26</v>
      </c>
      <c r="B68" s="22" t="s">
        <v>63</v>
      </c>
      <c r="C68" s="22" t="s">
        <v>67</v>
      </c>
      <c r="D68" s="23" t="s">
        <v>98</v>
      </c>
      <c r="E68" s="20"/>
      <c r="F68" s="20">
        <v>49020</v>
      </c>
      <c r="G68" s="21">
        <f t="shared" si="1"/>
        <v>49020</v>
      </c>
    </row>
    <row r="69" spans="1:7" outlineLevel="2" x14ac:dyDescent="0.2">
      <c r="A69" s="17">
        <f t="shared" si="3"/>
        <v>27</v>
      </c>
      <c r="B69" s="22" t="s">
        <v>63</v>
      </c>
      <c r="C69" s="22" t="s">
        <v>67</v>
      </c>
      <c r="D69" s="23" t="s">
        <v>99</v>
      </c>
      <c r="E69" s="20">
        <v>17000</v>
      </c>
      <c r="F69" s="20">
        <v>49020</v>
      </c>
      <c r="G69" s="21">
        <f t="shared" si="1"/>
        <v>66020</v>
      </c>
    </row>
    <row r="70" spans="1:7" outlineLevel="2" x14ac:dyDescent="0.2">
      <c r="A70" s="17">
        <f t="shared" si="3"/>
        <v>28</v>
      </c>
      <c r="B70" s="22" t="s">
        <v>63</v>
      </c>
      <c r="C70" s="22" t="s">
        <v>71</v>
      </c>
      <c r="D70" s="23" t="s">
        <v>100</v>
      </c>
      <c r="E70" s="20"/>
      <c r="F70" s="20">
        <v>47160</v>
      </c>
      <c r="G70" s="21">
        <f t="shared" si="1"/>
        <v>47160</v>
      </c>
    </row>
    <row r="71" spans="1:7" outlineLevel="2" x14ac:dyDescent="0.2">
      <c r="A71" s="17">
        <f t="shared" si="3"/>
        <v>29</v>
      </c>
      <c r="B71" s="22" t="s">
        <v>63</v>
      </c>
      <c r="C71" s="22" t="s">
        <v>101</v>
      </c>
      <c r="D71" s="23" t="s">
        <v>102</v>
      </c>
      <c r="E71" s="20"/>
      <c r="F71" s="20">
        <v>47160</v>
      </c>
      <c r="G71" s="21">
        <f t="shared" si="1"/>
        <v>47160</v>
      </c>
    </row>
    <row r="72" spans="1:7" outlineLevel="2" x14ac:dyDescent="0.2">
      <c r="A72" s="17">
        <f t="shared" si="3"/>
        <v>30</v>
      </c>
      <c r="B72" s="28" t="s">
        <v>63</v>
      </c>
      <c r="C72" s="28" t="s">
        <v>103</v>
      </c>
      <c r="D72" s="29" t="s">
        <v>104</v>
      </c>
      <c r="E72" s="20">
        <v>22447.14</v>
      </c>
      <c r="F72" s="20"/>
      <c r="G72" s="21">
        <f t="shared" si="1"/>
        <v>22447.14</v>
      </c>
    </row>
    <row r="73" spans="1:7" outlineLevel="2" x14ac:dyDescent="0.2">
      <c r="A73" s="17">
        <f t="shared" si="3"/>
        <v>31</v>
      </c>
      <c r="B73" s="22" t="s">
        <v>63</v>
      </c>
      <c r="C73" s="22" t="s">
        <v>81</v>
      </c>
      <c r="D73" s="23" t="s">
        <v>105</v>
      </c>
      <c r="E73" s="20">
        <v>44703</v>
      </c>
      <c r="F73" s="20"/>
      <c r="G73" s="21">
        <f t="shared" si="1"/>
        <v>44703</v>
      </c>
    </row>
    <row r="74" spans="1:7" outlineLevel="2" x14ac:dyDescent="0.2">
      <c r="A74" s="17">
        <f t="shared" si="3"/>
        <v>32</v>
      </c>
      <c r="B74" s="22" t="s">
        <v>63</v>
      </c>
      <c r="C74" s="22" t="s">
        <v>81</v>
      </c>
      <c r="D74" s="23" t="s">
        <v>106</v>
      </c>
      <c r="E74" s="20">
        <v>27134.37</v>
      </c>
      <c r="F74" s="20"/>
      <c r="G74" s="21">
        <f t="shared" si="1"/>
        <v>27134.37</v>
      </c>
    </row>
    <row r="75" spans="1:7" outlineLevel="2" x14ac:dyDescent="0.2">
      <c r="A75" s="17">
        <f t="shared" si="3"/>
        <v>33</v>
      </c>
      <c r="B75" s="22" t="s">
        <v>63</v>
      </c>
      <c r="C75" s="22" t="s">
        <v>107</v>
      </c>
      <c r="D75" s="23" t="s">
        <v>108</v>
      </c>
      <c r="E75" s="20"/>
      <c r="F75" s="20">
        <v>49020</v>
      </c>
      <c r="G75" s="21">
        <f t="shared" si="1"/>
        <v>49020</v>
      </c>
    </row>
    <row r="76" spans="1:7" outlineLevel="2" x14ac:dyDescent="0.2">
      <c r="A76" s="17">
        <f t="shared" si="3"/>
        <v>34</v>
      </c>
      <c r="B76" s="22" t="s">
        <v>63</v>
      </c>
      <c r="C76" s="22" t="s">
        <v>109</v>
      </c>
      <c r="D76" s="23" t="s">
        <v>110</v>
      </c>
      <c r="E76" s="20">
        <v>1442.7</v>
      </c>
      <c r="F76" s="20">
        <v>49020</v>
      </c>
      <c r="G76" s="21">
        <f t="shared" ref="G76:G139" si="4">+E76+F76</f>
        <v>50462.7</v>
      </c>
    </row>
    <row r="77" spans="1:7" outlineLevel="1" x14ac:dyDescent="0.2">
      <c r="A77" s="17"/>
      <c r="B77" s="24" t="s">
        <v>111</v>
      </c>
      <c r="C77" s="22"/>
      <c r="D77" s="23"/>
      <c r="E77" s="20">
        <f>SUBTOTAL(9,E43:E76)</f>
        <v>1367953.9700000002</v>
      </c>
      <c r="F77" s="20">
        <f>SUBTOTAL(9,F43:F76)</f>
        <v>2889422.8300000005</v>
      </c>
      <c r="G77" s="21">
        <f>SUBTOTAL(9,G43:G76)</f>
        <v>4257376.8</v>
      </c>
    </row>
    <row r="78" spans="1:7" outlineLevel="2" x14ac:dyDescent="0.2">
      <c r="A78" s="17">
        <v>1</v>
      </c>
      <c r="B78" s="22" t="s">
        <v>112</v>
      </c>
      <c r="C78" s="22" t="s">
        <v>113</v>
      </c>
      <c r="D78" s="23" t="s">
        <v>114</v>
      </c>
      <c r="E78" s="20">
        <v>114587.72</v>
      </c>
      <c r="F78" s="20">
        <v>326310</v>
      </c>
      <c r="G78" s="21">
        <f t="shared" si="4"/>
        <v>440897.72</v>
      </c>
    </row>
    <row r="79" spans="1:7" outlineLevel="2" x14ac:dyDescent="0.2">
      <c r="A79" s="17">
        <f>+A78+1</f>
        <v>2</v>
      </c>
      <c r="B79" s="18" t="s">
        <v>112</v>
      </c>
      <c r="C79" s="18" t="s">
        <v>113</v>
      </c>
      <c r="D79" s="19" t="s">
        <v>115</v>
      </c>
      <c r="E79" s="20"/>
      <c r="F79" s="20">
        <v>59160</v>
      </c>
      <c r="G79" s="21">
        <f t="shared" si="4"/>
        <v>59160</v>
      </c>
    </row>
    <row r="80" spans="1:7" outlineLevel="2" x14ac:dyDescent="0.2">
      <c r="A80" s="17">
        <f>+A79+1</f>
        <v>3</v>
      </c>
      <c r="B80" s="18" t="s">
        <v>112</v>
      </c>
      <c r="C80" s="18" t="s">
        <v>113</v>
      </c>
      <c r="D80" s="19" t="s">
        <v>116</v>
      </c>
      <c r="E80" s="20">
        <v>113753.04</v>
      </c>
      <c r="F80" s="20">
        <v>395010</v>
      </c>
      <c r="G80" s="21">
        <f t="shared" si="4"/>
        <v>508763.04</v>
      </c>
    </row>
    <row r="81" spans="1:7" outlineLevel="2" x14ac:dyDescent="0.2">
      <c r="A81" s="17">
        <f t="shared" ref="A81:A98" si="5">+A80+1</f>
        <v>4</v>
      </c>
      <c r="B81" s="18" t="s">
        <v>112</v>
      </c>
      <c r="C81" s="18" t="s">
        <v>113</v>
      </c>
      <c r="D81" s="19" t="s">
        <v>117</v>
      </c>
      <c r="E81" s="20">
        <f>5283+5634</f>
        <v>10917</v>
      </c>
      <c r="F81" s="20">
        <f>116160+38180</f>
        <v>154340</v>
      </c>
      <c r="G81" s="21">
        <f t="shared" si="4"/>
        <v>165257</v>
      </c>
    </row>
    <row r="82" spans="1:7" outlineLevel="2" x14ac:dyDescent="0.2">
      <c r="A82" s="17">
        <f t="shared" si="5"/>
        <v>5</v>
      </c>
      <c r="B82" s="18" t="s">
        <v>112</v>
      </c>
      <c r="C82" s="18" t="s">
        <v>113</v>
      </c>
      <c r="D82" s="19" t="s">
        <v>118</v>
      </c>
      <c r="E82" s="20">
        <f>3069.9+1024.2</f>
        <v>4094.1000000000004</v>
      </c>
      <c r="F82" s="20">
        <v>116160</v>
      </c>
      <c r="G82" s="21">
        <f t="shared" si="4"/>
        <v>120254.1</v>
      </c>
    </row>
    <row r="83" spans="1:7" outlineLevel="2" x14ac:dyDescent="0.2">
      <c r="A83" s="17">
        <f t="shared" si="5"/>
        <v>6</v>
      </c>
      <c r="B83" s="22" t="s">
        <v>112</v>
      </c>
      <c r="C83" s="22" t="s">
        <v>119</v>
      </c>
      <c r="D83" s="23" t="s">
        <v>120</v>
      </c>
      <c r="E83" s="20">
        <v>2779.2</v>
      </c>
      <c r="F83" s="20">
        <v>92640</v>
      </c>
      <c r="G83" s="21">
        <f t="shared" si="4"/>
        <v>95419.199999999997</v>
      </c>
    </row>
    <row r="84" spans="1:7" outlineLevel="2" x14ac:dyDescent="0.2">
      <c r="A84" s="17">
        <f t="shared" si="5"/>
        <v>7</v>
      </c>
      <c r="B84" s="22" t="s">
        <v>112</v>
      </c>
      <c r="C84" s="22" t="s">
        <v>119</v>
      </c>
      <c r="D84" s="23" t="s">
        <v>121</v>
      </c>
      <c r="E84" s="20"/>
      <c r="F84" s="20">
        <v>53640</v>
      </c>
      <c r="G84" s="21">
        <f t="shared" si="4"/>
        <v>53640</v>
      </c>
    </row>
    <row r="85" spans="1:7" outlineLevel="2" x14ac:dyDescent="0.2">
      <c r="A85" s="17">
        <f t="shared" si="5"/>
        <v>8</v>
      </c>
      <c r="B85" s="22" t="s">
        <v>112</v>
      </c>
      <c r="C85" s="22" t="s">
        <v>119</v>
      </c>
      <c r="D85" s="23" t="s">
        <v>122</v>
      </c>
      <c r="E85" s="20">
        <v>1637.1</v>
      </c>
      <c r="F85" s="20">
        <v>54570</v>
      </c>
      <c r="G85" s="21">
        <f t="shared" si="4"/>
        <v>56207.1</v>
      </c>
    </row>
    <row r="86" spans="1:7" outlineLevel="2" x14ac:dyDescent="0.2">
      <c r="A86" s="17">
        <f t="shared" si="5"/>
        <v>9</v>
      </c>
      <c r="B86" s="22" t="s">
        <v>112</v>
      </c>
      <c r="C86" s="22" t="s">
        <v>123</v>
      </c>
      <c r="D86" s="23" t="s">
        <v>124</v>
      </c>
      <c r="E86" s="20"/>
      <c r="F86" s="20">
        <v>54570</v>
      </c>
      <c r="G86" s="21">
        <f t="shared" si="4"/>
        <v>54570</v>
      </c>
    </row>
    <row r="87" spans="1:7" outlineLevel="2" x14ac:dyDescent="0.2">
      <c r="A87" s="17">
        <f t="shared" si="5"/>
        <v>10</v>
      </c>
      <c r="B87" s="22" t="s">
        <v>112</v>
      </c>
      <c r="C87" s="22" t="s">
        <v>123</v>
      </c>
      <c r="D87" s="23" t="s">
        <v>125</v>
      </c>
      <c r="E87" s="20">
        <v>1526.4</v>
      </c>
      <c r="F87" s="20">
        <v>50880</v>
      </c>
      <c r="G87" s="21">
        <f t="shared" si="4"/>
        <v>52406.400000000001</v>
      </c>
    </row>
    <row r="88" spans="1:7" outlineLevel="2" x14ac:dyDescent="0.2">
      <c r="A88" s="17">
        <f t="shared" si="5"/>
        <v>11</v>
      </c>
      <c r="B88" s="22" t="s">
        <v>112</v>
      </c>
      <c r="C88" s="22" t="s">
        <v>123</v>
      </c>
      <c r="D88" s="23" t="s">
        <v>126</v>
      </c>
      <c r="E88" s="20"/>
      <c r="F88" s="20">
        <v>31500</v>
      </c>
      <c r="G88" s="21">
        <f t="shared" si="4"/>
        <v>31500</v>
      </c>
    </row>
    <row r="89" spans="1:7" outlineLevel="2" x14ac:dyDescent="0.2">
      <c r="A89" s="17">
        <f t="shared" si="5"/>
        <v>12</v>
      </c>
      <c r="B89" s="22" t="s">
        <v>112</v>
      </c>
      <c r="C89" s="22" t="s">
        <v>127</v>
      </c>
      <c r="D89" s="23" t="s">
        <v>128</v>
      </c>
      <c r="E89" s="20">
        <v>14383.02</v>
      </c>
      <c r="F89" s="20"/>
      <c r="G89" s="21">
        <f t="shared" si="4"/>
        <v>14383.02</v>
      </c>
    </row>
    <row r="90" spans="1:7" outlineLevel="2" x14ac:dyDescent="0.2">
      <c r="A90" s="17">
        <f t="shared" si="5"/>
        <v>13</v>
      </c>
      <c r="B90" s="22" t="s">
        <v>112</v>
      </c>
      <c r="C90" s="22" t="s">
        <v>127</v>
      </c>
      <c r="D90" s="23" t="s">
        <v>129</v>
      </c>
      <c r="E90" s="20">
        <v>1719</v>
      </c>
      <c r="F90" s="20">
        <v>57300</v>
      </c>
      <c r="G90" s="21">
        <f t="shared" si="4"/>
        <v>59019</v>
      </c>
    </row>
    <row r="91" spans="1:7" outlineLevel="2" x14ac:dyDescent="0.2">
      <c r="A91" s="17">
        <f t="shared" si="5"/>
        <v>14</v>
      </c>
      <c r="B91" s="22" t="s">
        <v>112</v>
      </c>
      <c r="C91" s="22" t="s">
        <v>127</v>
      </c>
      <c r="D91" s="23" t="s">
        <v>130</v>
      </c>
      <c r="E91" s="20">
        <v>1526.4</v>
      </c>
      <c r="F91" s="20">
        <v>50880</v>
      </c>
      <c r="G91" s="21">
        <f t="shared" si="4"/>
        <v>52406.400000000001</v>
      </c>
    </row>
    <row r="92" spans="1:7" outlineLevel="2" x14ac:dyDescent="0.2">
      <c r="A92" s="17">
        <f t="shared" si="5"/>
        <v>15</v>
      </c>
      <c r="B92" s="22" t="s">
        <v>112</v>
      </c>
      <c r="C92" s="22" t="s">
        <v>127</v>
      </c>
      <c r="D92" s="23" t="s">
        <v>131</v>
      </c>
      <c r="E92" s="20">
        <f>20731.5+2100</f>
        <v>22831.5</v>
      </c>
      <c r="F92" s="20">
        <f>733950+27000</f>
        <v>760950</v>
      </c>
      <c r="G92" s="21">
        <f t="shared" si="4"/>
        <v>783781.5</v>
      </c>
    </row>
    <row r="93" spans="1:7" outlineLevel="2" x14ac:dyDescent="0.2">
      <c r="A93" s="17">
        <f t="shared" si="5"/>
        <v>16</v>
      </c>
      <c r="B93" s="22" t="s">
        <v>112</v>
      </c>
      <c r="C93" s="22" t="s">
        <v>132</v>
      </c>
      <c r="D93" s="23" t="s">
        <v>133</v>
      </c>
      <c r="E93" s="20">
        <v>25260.12</v>
      </c>
      <c r="F93" s="20"/>
      <c r="G93" s="21">
        <f t="shared" si="4"/>
        <v>25260.12</v>
      </c>
    </row>
    <row r="94" spans="1:7" outlineLevel="2" x14ac:dyDescent="0.2">
      <c r="A94" s="17">
        <f t="shared" si="5"/>
        <v>17</v>
      </c>
      <c r="B94" s="22" t="s">
        <v>112</v>
      </c>
      <c r="C94" s="22" t="s">
        <v>134</v>
      </c>
      <c r="D94" s="23" t="s">
        <v>135</v>
      </c>
      <c r="E94" s="20">
        <v>85426.5</v>
      </c>
      <c r="F94" s="20">
        <v>689250</v>
      </c>
      <c r="G94" s="21">
        <f t="shared" si="4"/>
        <v>774676.5</v>
      </c>
    </row>
    <row r="95" spans="1:7" outlineLevel="2" x14ac:dyDescent="0.2">
      <c r="A95" s="17">
        <f t="shared" si="5"/>
        <v>18</v>
      </c>
      <c r="B95" s="22" t="s">
        <v>112</v>
      </c>
      <c r="C95" s="22" t="s">
        <v>136</v>
      </c>
      <c r="D95" s="23" t="s">
        <v>137</v>
      </c>
      <c r="E95" s="20">
        <v>25764.240000000002</v>
      </c>
      <c r="F95" s="20">
        <v>48090</v>
      </c>
      <c r="G95" s="21">
        <f t="shared" si="4"/>
        <v>73854.240000000005</v>
      </c>
    </row>
    <row r="96" spans="1:7" outlineLevel="2" x14ac:dyDescent="0.2">
      <c r="A96" s="17">
        <f t="shared" si="5"/>
        <v>19</v>
      </c>
      <c r="B96" s="22" t="s">
        <v>112</v>
      </c>
      <c r="C96" s="22" t="s">
        <v>113</v>
      </c>
      <c r="D96" s="23" t="s">
        <v>138</v>
      </c>
      <c r="E96" s="20">
        <v>2724.3</v>
      </c>
      <c r="F96" s="20">
        <v>90810</v>
      </c>
      <c r="G96" s="21">
        <f t="shared" si="4"/>
        <v>93534.3</v>
      </c>
    </row>
    <row r="97" spans="1:7" outlineLevel="2" x14ac:dyDescent="0.2">
      <c r="A97" s="17">
        <f t="shared" si="5"/>
        <v>20</v>
      </c>
      <c r="B97" s="22" t="s">
        <v>112</v>
      </c>
      <c r="C97" s="22" t="s">
        <v>113</v>
      </c>
      <c r="D97" s="23" t="s">
        <v>139</v>
      </c>
      <c r="E97" s="20"/>
      <c r="F97" s="20">
        <v>50880</v>
      </c>
      <c r="G97" s="21">
        <f t="shared" si="4"/>
        <v>50880</v>
      </c>
    </row>
    <row r="98" spans="1:7" outlineLevel="2" x14ac:dyDescent="0.2">
      <c r="A98" s="17">
        <f t="shared" si="5"/>
        <v>21</v>
      </c>
      <c r="B98" s="22" t="s">
        <v>112</v>
      </c>
      <c r="C98" s="22" t="s">
        <v>113</v>
      </c>
      <c r="D98" s="23" t="s">
        <v>140</v>
      </c>
      <c r="E98" s="20">
        <v>44644.89</v>
      </c>
      <c r="F98" s="20">
        <v>1785</v>
      </c>
      <c r="G98" s="21">
        <f t="shared" si="4"/>
        <v>46429.89</v>
      </c>
    </row>
    <row r="99" spans="1:7" outlineLevel="1" x14ac:dyDescent="0.2">
      <c r="A99" s="17"/>
      <c r="B99" s="24" t="s">
        <v>141</v>
      </c>
      <c r="C99" s="22"/>
      <c r="D99" s="23"/>
      <c r="E99" s="20">
        <f>SUBTOTAL(9,E78:E98)</f>
        <v>473574.53</v>
      </c>
      <c r="F99" s="20">
        <f>SUBTOTAL(9,F78:F98)</f>
        <v>3138725</v>
      </c>
      <c r="G99" s="21">
        <f>SUBTOTAL(9,G78:G98)</f>
        <v>3612299.5300000003</v>
      </c>
    </row>
    <row r="100" spans="1:7" outlineLevel="2" x14ac:dyDescent="0.2">
      <c r="A100" s="17">
        <v>1</v>
      </c>
      <c r="B100" s="22" t="s">
        <v>142</v>
      </c>
      <c r="C100" s="22" t="s">
        <v>143</v>
      </c>
      <c r="D100" s="23" t="s">
        <v>144</v>
      </c>
      <c r="E100" s="20">
        <v>1012839.5</v>
      </c>
      <c r="F100" s="20">
        <v>3539130</v>
      </c>
      <c r="G100" s="21">
        <f t="shared" si="4"/>
        <v>4551969.5</v>
      </c>
    </row>
    <row r="101" spans="1:7" outlineLevel="2" x14ac:dyDescent="0.2">
      <c r="A101" s="17">
        <f>+A100+1</f>
        <v>2</v>
      </c>
      <c r="B101" s="18" t="s">
        <v>142</v>
      </c>
      <c r="C101" s="18" t="s">
        <v>145</v>
      </c>
      <c r="D101" s="19" t="s">
        <v>146</v>
      </c>
      <c r="E101" s="20">
        <v>4782</v>
      </c>
      <c r="F101" s="20">
        <v>106140</v>
      </c>
      <c r="G101" s="21">
        <f t="shared" si="4"/>
        <v>110922</v>
      </c>
    </row>
    <row r="102" spans="1:7" outlineLevel="2" x14ac:dyDescent="0.2">
      <c r="A102" s="17">
        <f>+A101+1</f>
        <v>3</v>
      </c>
      <c r="B102" s="18" t="s">
        <v>142</v>
      </c>
      <c r="C102" s="18" t="s">
        <v>147</v>
      </c>
      <c r="D102" s="19" t="s">
        <v>148</v>
      </c>
      <c r="E102" s="20">
        <f>3410.1+10150</f>
        <v>13560.1</v>
      </c>
      <c r="F102" s="20">
        <v>113670</v>
      </c>
      <c r="G102" s="21">
        <f t="shared" si="4"/>
        <v>127230.1</v>
      </c>
    </row>
    <row r="103" spans="1:7" outlineLevel="2" x14ac:dyDescent="0.2">
      <c r="A103" s="17">
        <f t="shared" ref="A103:A130" si="6">+A102+1</f>
        <v>4</v>
      </c>
      <c r="B103" s="18" t="s">
        <v>142</v>
      </c>
      <c r="C103" s="18" t="s">
        <v>149</v>
      </c>
      <c r="D103" s="19" t="s">
        <v>150</v>
      </c>
      <c r="E103" s="20">
        <v>6946.2</v>
      </c>
      <c r="F103" s="20">
        <v>171600</v>
      </c>
      <c r="G103" s="21">
        <f t="shared" si="4"/>
        <v>178546.2</v>
      </c>
    </row>
    <row r="104" spans="1:7" outlineLevel="2" x14ac:dyDescent="0.2">
      <c r="A104" s="17">
        <f t="shared" si="6"/>
        <v>5</v>
      </c>
      <c r="B104" s="18" t="s">
        <v>142</v>
      </c>
      <c r="C104" s="18" t="s">
        <v>149</v>
      </c>
      <c r="D104" s="19" t="s">
        <v>151</v>
      </c>
      <c r="E104" s="20">
        <v>1691.1</v>
      </c>
      <c r="F104" s="20">
        <v>56370</v>
      </c>
      <c r="G104" s="21">
        <f t="shared" si="4"/>
        <v>58061.1</v>
      </c>
    </row>
    <row r="105" spans="1:7" outlineLevel="2" x14ac:dyDescent="0.2">
      <c r="A105" s="17">
        <f t="shared" si="6"/>
        <v>6</v>
      </c>
      <c r="B105" s="18" t="s">
        <v>142</v>
      </c>
      <c r="C105" s="18" t="s">
        <v>143</v>
      </c>
      <c r="D105" s="19" t="s">
        <v>152</v>
      </c>
      <c r="E105" s="20"/>
      <c r="F105" s="20">
        <v>50880</v>
      </c>
      <c r="G105" s="21">
        <f t="shared" si="4"/>
        <v>50880</v>
      </c>
    </row>
    <row r="106" spans="1:7" outlineLevel="2" x14ac:dyDescent="0.2">
      <c r="A106" s="17">
        <f t="shared" si="6"/>
        <v>7</v>
      </c>
      <c r="B106" s="18" t="s">
        <v>142</v>
      </c>
      <c r="C106" s="18" t="s">
        <v>143</v>
      </c>
      <c r="D106" s="19" t="s">
        <v>153</v>
      </c>
      <c r="E106" s="20">
        <v>52262.85</v>
      </c>
      <c r="F106" s="20">
        <v>103500</v>
      </c>
      <c r="G106" s="21">
        <f t="shared" si="4"/>
        <v>155762.85</v>
      </c>
    </row>
    <row r="107" spans="1:7" outlineLevel="2" x14ac:dyDescent="0.2">
      <c r="A107" s="17">
        <f t="shared" si="6"/>
        <v>8</v>
      </c>
      <c r="B107" s="18" t="s">
        <v>142</v>
      </c>
      <c r="C107" s="18" t="s">
        <v>143</v>
      </c>
      <c r="D107" s="19" t="s">
        <v>154</v>
      </c>
      <c r="E107" s="20">
        <v>9000</v>
      </c>
      <c r="F107" s="20">
        <v>86640</v>
      </c>
      <c r="G107" s="21">
        <f t="shared" si="4"/>
        <v>95640</v>
      </c>
    </row>
    <row r="108" spans="1:7" outlineLevel="2" x14ac:dyDescent="0.2">
      <c r="A108" s="17">
        <f t="shared" si="6"/>
        <v>9</v>
      </c>
      <c r="B108" s="18" t="s">
        <v>142</v>
      </c>
      <c r="C108" s="18" t="s">
        <v>143</v>
      </c>
      <c r="D108" s="19" t="s">
        <v>155</v>
      </c>
      <c r="E108" s="20">
        <v>4047</v>
      </c>
      <c r="F108" s="20">
        <v>80940</v>
      </c>
      <c r="G108" s="21">
        <f t="shared" si="4"/>
        <v>84987</v>
      </c>
    </row>
    <row r="109" spans="1:7" outlineLevel="2" x14ac:dyDescent="0.2">
      <c r="A109" s="17">
        <f t="shared" si="6"/>
        <v>10</v>
      </c>
      <c r="B109" s="18" t="s">
        <v>142</v>
      </c>
      <c r="C109" s="18" t="s">
        <v>143</v>
      </c>
      <c r="D109" s="19" t="s">
        <v>156</v>
      </c>
      <c r="E109" s="20">
        <v>15616.5</v>
      </c>
      <c r="F109" s="20">
        <v>112830</v>
      </c>
      <c r="G109" s="21">
        <f t="shared" si="4"/>
        <v>128446.5</v>
      </c>
    </row>
    <row r="110" spans="1:7" outlineLevel="2" x14ac:dyDescent="0.2">
      <c r="A110" s="17">
        <f t="shared" si="6"/>
        <v>11</v>
      </c>
      <c r="B110" s="18" t="s">
        <v>142</v>
      </c>
      <c r="C110" s="18" t="s">
        <v>157</v>
      </c>
      <c r="D110" s="19" t="s">
        <v>158</v>
      </c>
      <c r="E110" s="20">
        <v>12100</v>
      </c>
      <c r="F110" s="20">
        <v>94262</v>
      </c>
      <c r="G110" s="21">
        <f t="shared" si="4"/>
        <v>106362</v>
      </c>
    </row>
    <row r="111" spans="1:7" outlineLevel="2" x14ac:dyDescent="0.2">
      <c r="A111" s="17">
        <f t="shared" si="6"/>
        <v>12</v>
      </c>
      <c r="B111" s="22" t="s">
        <v>142</v>
      </c>
      <c r="C111" s="22" t="s">
        <v>159</v>
      </c>
      <c r="D111" s="23" t="s">
        <v>160</v>
      </c>
      <c r="E111" s="20">
        <v>1746.9</v>
      </c>
      <c r="F111" s="20">
        <v>58230</v>
      </c>
      <c r="G111" s="21">
        <f t="shared" si="4"/>
        <v>59976.9</v>
      </c>
    </row>
    <row r="112" spans="1:7" outlineLevel="2" x14ac:dyDescent="0.2">
      <c r="A112" s="17">
        <f t="shared" si="6"/>
        <v>13</v>
      </c>
      <c r="B112" s="22" t="s">
        <v>142</v>
      </c>
      <c r="C112" s="22" t="s">
        <v>161</v>
      </c>
      <c r="D112" s="23" t="s">
        <v>162</v>
      </c>
      <c r="E112" s="20">
        <v>1362.6</v>
      </c>
      <c r="F112" s="20">
        <v>45420</v>
      </c>
      <c r="G112" s="21">
        <f t="shared" si="4"/>
        <v>46782.6</v>
      </c>
    </row>
    <row r="113" spans="1:7" outlineLevel="2" x14ac:dyDescent="0.2">
      <c r="A113" s="17">
        <f t="shared" si="6"/>
        <v>14</v>
      </c>
      <c r="B113" s="22" t="s">
        <v>142</v>
      </c>
      <c r="C113" s="22" t="s">
        <v>161</v>
      </c>
      <c r="D113" s="23" t="s">
        <v>163</v>
      </c>
      <c r="E113" s="20">
        <f>1471+5640</f>
        <v>7111</v>
      </c>
      <c r="F113" s="20">
        <f>49020+5715.16</f>
        <v>54735.16</v>
      </c>
      <c r="G113" s="21">
        <f t="shared" si="4"/>
        <v>61846.16</v>
      </c>
    </row>
    <row r="114" spans="1:7" outlineLevel="2" x14ac:dyDescent="0.2">
      <c r="A114" s="17">
        <f t="shared" si="6"/>
        <v>15</v>
      </c>
      <c r="B114" s="22" t="s">
        <v>142</v>
      </c>
      <c r="C114" s="22" t="s">
        <v>161</v>
      </c>
      <c r="D114" s="23" t="s">
        <v>164</v>
      </c>
      <c r="E114" s="20">
        <v>1609.2</v>
      </c>
      <c r="F114" s="20">
        <v>53640</v>
      </c>
      <c r="G114" s="21">
        <f t="shared" si="4"/>
        <v>55249.2</v>
      </c>
    </row>
    <row r="115" spans="1:7" outlineLevel="2" x14ac:dyDescent="0.2">
      <c r="A115" s="17">
        <f t="shared" si="6"/>
        <v>16</v>
      </c>
      <c r="B115" s="22" t="s">
        <v>142</v>
      </c>
      <c r="C115" s="22" t="s">
        <v>165</v>
      </c>
      <c r="D115" s="23" t="s">
        <v>166</v>
      </c>
      <c r="E115" s="20">
        <v>3217.5</v>
      </c>
      <c r="F115" s="20">
        <v>107250</v>
      </c>
      <c r="G115" s="21">
        <f t="shared" si="4"/>
        <v>110467.5</v>
      </c>
    </row>
    <row r="116" spans="1:7" outlineLevel="2" x14ac:dyDescent="0.2">
      <c r="A116" s="17">
        <f t="shared" si="6"/>
        <v>17</v>
      </c>
      <c r="B116" s="22" t="s">
        <v>142</v>
      </c>
      <c r="C116" s="22" t="s">
        <v>165</v>
      </c>
      <c r="D116" s="23" t="s">
        <v>167</v>
      </c>
      <c r="E116" s="20"/>
      <c r="F116" s="20">
        <v>42090</v>
      </c>
      <c r="G116" s="21">
        <f t="shared" si="4"/>
        <v>42090</v>
      </c>
    </row>
    <row r="117" spans="1:7" outlineLevel="2" x14ac:dyDescent="0.2">
      <c r="A117" s="17">
        <f t="shared" si="6"/>
        <v>18</v>
      </c>
      <c r="B117" s="22" t="s">
        <v>142</v>
      </c>
      <c r="C117" s="22" t="s">
        <v>168</v>
      </c>
      <c r="D117" s="23" t="s">
        <v>169</v>
      </c>
      <c r="E117" s="20">
        <v>3161.7</v>
      </c>
      <c r="F117" s="20">
        <v>105390</v>
      </c>
      <c r="G117" s="21">
        <f t="shared" si="4"/>
        <v>108551.7</v>
      </c>
    </row>
    <row r="118" spans="1:7" outlineLevel="2" x14ac:dyDescent="0.2">
      <c r="A118" s="17">
        <f t="shared" si="6"/>
        <v>19</v>
      </c>
      <c r="B118" s="22" t="s">
        <v>142</v>
      </c>
      <c r="C118" s="22" t="s">
        <v>170</v>
      </c>
      <c r="D118" s="23" t="s">
        <v>171</v>
      </c>
      <c r="E118" s="20"/>
      <c r="F118" s="20">
        <v>49020</v>
      </c>
      <c r="G118" s="21">
        <f t="shared" si="4"/>
        <v>49020</v>
      </c>
    </row>
    <row r="119" spans="1:7" outlineLevel="2" x14ac:dyDescent="0.2">
      <c r="A119" s="17">
        <f t="shared" si="6"/>
        <v>20</v>
      </c>
      <c r="B119" s="22" t="s">
        <v>142</v>
      </c>
      <c r="C119" s="22" t="s">
        <v>172</v>
      </c>
      <c r="D119" s="23" t="s">
        <v>173</v>
      </c>
      <c r="E119" s="20">
        <f>1609.2+1719.9</f>
        <v>3329.1000000000004</v>
      </c>
      <c r="F119" s="20">
        <v>53640</v>
      </c>
      <c r="G119" s="21">
        <f t="shared" si="4"/>
        <v>56969.1</v>
      </c>
    </row>
    <row r="120" spans="1:7" outlineLevel="2" x14ac:dyDescent="0.2">
      <c r="A120" s="17">
        <f t="shared" si="6"/>
        <v>21</v>
      </c>
      <c r="B120" s="22" t="s">
        <v>142</v>
      </c>
      <c r="C120" s="22" t="s">
        <v>143</v>
      </c>
      <c r="D120" s="23" t="s">
        <v>174</v>
      </c>
      <c r="E120" s="20">
        <v>3551.4</v>
      </c>
      <c r="F120" s="20">
        <v>174750</v>
      </c>
      <c r="G120" s="21">
        <f t="shared" si="4"/>
        <v>178301.4</v>
      </c>
    </row>
    <row r="121" spans="1:7" outlineLevel="2" x14ac:dyDescent="0.2">
      <c r="A121" s="17">
        <f t="shared" si="6"/>
        <v>22</v>
      </c>
      <c r="B121" s="22" t="s">
        <v>142</v>
      </c>
      <c r="C121" s="22" t="s">
        <v>143</v>
      </c>
      <c r="D121" s="23" t="s">
        <v>175</v>
      </c>
      <c r="E121" s="20">
        <v>1691.1</v>
      </c>
      <c r="F121" s="20">
        <v>56370</v>
      </c>
      <c r="G121" s="21">
        <f t="shared" si="4"/>
        <v>58061.1</v>
      </c>
    </row>
    <row r="122" spans="1:7" outlineLevel="2" x14ac:dyDescent="0.2">
      <c r="A122" s="17">
        <f t="shared" si="6"/>
        <v>23</v>
      </c>
      <c r="B122" s="22" t="s">
        <v>142</v>
      </c>
      <c r="C122" s="22" t="s">
        <v>176</v>
      </c>
      <c r="D122" s="23" t="s">
        <v>177</v>
      </c>
      <c r="E122" s="20">
        <v>1414.8</v>
      </c>
      <c r="F122" s="20">
        <v>47160</v>
      </c>
      <c r="G122" s="21">
        <f t="shared" si="4"/>
        <v>48574.8</v>
      </c>
    </row>
    <row r="123" spans="1:7" outlineLevel="2" x14ac:dyDescent="0.2">
      <c r="A123" s="17">
        <f t="shared" si="6"/>
        <v>24</v>
      </c>
      <c r="B123" s="22" t="s">
        <v>142</v>
      </c>
      <c r="C123" s="22" t="s">
        <v>178</v>
      </c>
      <c r="D123" s="23" t="s">
        <v>179</v>
      </c>
      <c r="E123" s="20">
        <v>1637.1</v>
      </c>
      <c r="F123" s="20">
        <v>54570</v>
      </c>
      <c r="G123" s="21">
        <f t="shared" si="4"/>
        <v>56207.1</v>
      </c>
    </row>
    <row r="124" spans="1:7" outlineLevel="2" x14ac:dyDescent="0.2">
      <c r="A124" s="17">
        <f t="shared" si="6"/>
        <v>25</v>
      </c>
      <c r="B124" s="22" t="s">
        <v>142</v>
      </c>
      <c r="C124" s="22" t="s">
        <v>178</v>
      </c>
      <c r="D124" s="23" t="s">
        <v>180</v>
      </c>
      <c r="E124" s="20">
        <v>1414.8</v>
      </c>
      <c r="F124" s="20">
        <v>47160</v>
      </c>
      <c r="G124" s="21">
        <f t="shared" si="4"/>
        <v>48574.8</v>
      </c>
    </row>
    <row r="125" spans="1:7" outlineLevel="2" x14ac:dyDescent="0.2">
      <c r="A125" s="17">
        <f t="shared" si="6"/>
        <v>26</v>
      </c>
      <c r="B125" s="22" t="s">
        <v>142</v>
      </c>
      <c r="C125" s="22" t="s">
        <v>157</v>
      </c>
      <c r="D125" s="23" t="s">
        <v>181</v>
      </c>
      <c r="E125" s="20">
        <v>1526.4</v>
      </c>
      <c r="F125" s="20">
        <v>50880</v>
      </c>
      <c r="G125" s="21">
        <f t="shared" si="4"/>
        <v>52406.400000000001</v>
      </c>
    </row>
    <row r="126" spans="1:7" outlineLevel="2" x14ac:dyDescent="0.2">
      <c r="A126" s="17">
        <f t="shared" si="6"/>
        <v>27</v>
      </c>
      <c r="B126" s="22" t="s">
        <v>142</v>
      </c>
      <c r="C126" s="22" t="s">
        <v>157</v>
      </c>
      <c r="D126" s="23" t="s">
        <v>182</v>
      </c>
      <c r="E126" s="20"/>
      <c r="F126" s="20">
        <v>49020</v>
      </c>
      <c r="G126" s="21">
        <f t="shared" si="4"/>
        <v>49020</v>
      </c>
    </row>
    <row r="127" spans="1:7" outlineLevel="2" x14ac:dyDescent="0.2">
      <c r="A127" s="17">
        <f t="shared" si="6"/>
        <v>28</v>
      </c>
      <c r="B127" s="22" t="s">
        <v>142</v>
      </c>
      <c r="C127" s="22" t="s">
        <v>157</v>
      </c>
      <c r="D127" s="23" t="s">
        <v>183</v>
      </c>
      <c r="E127" s="20">
        <v>1581.3</v>
      </c>
      <c r="F127" s="20">
        <v>52710</v>
      </c>
      <c r="G127" s="21">
        <f t="shared" si="4"/>
        <v>54291.3</v>
      </c>
    </row>
    <row r="128" spans="1:7" outlineLevel="2" x14ac:dyDescent="0.2">
      <c r="A128" s="17">
        <f t="shared" si="6"/>
        <v>29</v>
      </c>
      <c r="B128" s="22" t="s">
        <v>142</v>
      </c>
      <c r="C128" s="22" t="s">
        <v>157</v>
      </c>
      <c r="D128" s="23" t="s">
        <v>184</v>
      </c>
      <c r="E128" s="20">
        <v>3438</v>
      </c>
      <c r="F128" s="20">
        <v>114600</v>
      </c>
      <c r="G128" s="21">
        <f t="shared" si="4"/>
        <v>118038</v>
      </c>
    </row>
    <row r="129" spans="1:7" outlineLevel="2" x14ac:dyDescent="0.2">
      <c r="A129" s="17">
        <f t="shared" si="6"/>
        <v>30</v>
      </c>
      <c r="B129" s="22" t="s">
        <v>142</v>
      </c>
      <c r="C129" s="22" t="s">
        <v>185</v>
      </c>
      <c r="D129" s="23" t="s">
        <v>186</v>
      </c>
      <c r="E129" s="20">
        <v>1554.3</v>
      </c>
      <c r="F129" s="20">
        <v>51810</v>
      </c>
      <c r="G129" s="21">
        <f t="shared" si="4"/>
        <v>53364.3</v>
      </c>
    </row>
    <row r="130" spans="1:7" outlineLevel="2" x14ac:dyDescent="0.2">
      <c r="A130" s="17">
        <f t="shared" si="6"/>
        <v>31</v>
      </c>
      <c r="B130" s="22" t="s">
        <v>142</v>
      </c>
      <c r="C130" s="22" t="s">
        <v>185</v>
      </c>
      <c r="D130" s="23" t="s">
        <v>187</v>
      </c>
      <c r="E130" s="20"/>
      <c r="F130" s="20">
        <v>45330</v>
      </c>
      <c r="G130" s="21">
        <f t="shared" si="4"/>
        <v>45330</v>
      </c>
    </row>
    <row r="131" spans="1:7" outlineLevel="1" x14ac:dyDescent="0.2">
      <c r="A131" s="17"/>
      <c r="B131" s="24" t="s">
        <v>188</v>
      </c>
      <c r="C131" s="22"/>
      <c r="D131" s="23"/>
      <c r="E131" s="20">
        <f>SUBTOTAL(9,E100:E130)</f>
        <v>1172192.4500000002</v>
      </c>
      <c r="F131" s="20">
        <f>SUBTOTAL(9,F100:F130)</f>
        <v>5829737.1600000001</v>
      </c>
      <c r="G131" s="21">
        <f>SUBTOTAL(9,G100:G130)</f>
        <v>7001929.6099999985</v>
      </c>
    </row>
    <row r="132" spans="1:7" outlineLevel="2" x14ac:dyDescent="0.2">
      <c r="A132" s="17">
        <v>1</v>
      </c>
      <c r="B132" s="22" t="s">
        <v>189</v>
      </c>
      <c r="C132" s="22" t="s">
        <v>190</v>
      </c>
      <c r="D132" s="23" t="s">
        <v>191</v>
      </c>
      <c r="E132" s="20">
        <v>259368</v>
      </c>
      <c r="F132" s="20">
        <v>739530</v>
      </c>
      <c r="G132" s="21">
        <f t="shared" si="4"/>
        <v>998898</v>
      </c>
    </row>
    <row r="133" spans="1:7" outlineLevel="2" x14ac:dyDescent="0.2">
      <c r="A133" s="17">
        <f>+A132+1</f>
        <v>2</v>
      </c>
      <c r="B133" s="18" t="s">
        <v>189</v>
      </c>
      <c r="C133" s="18" t="s">
        <v>192</v>
      </c>
      <c r="D133" s="19" t="s">
        <v>193</v>
      </c>
      <c r="E133" s="20">
        <v>1719</v>
      </c>
      <c r="F133" s="20">
        <v>114600</v>
      </c>
      <c r="G133" s="21">
        <f t="shared" si="4"/>
        <v>116319</v>
      </c>
    </row>
    <row r="134" spans="1:7" outlineLevel="2" x14ac:dyDescent="0.2">
      <c r="A134" s="17">
        <f>+A133+1</f>
        <v>3</v>
      </c>
      <c r="B134" s="18" t="s">
        <v>189</v>
      </c>
      <c r="C134" s="18" t="s">
        <v>192</v>
      </c>
      <c r="D134" s="19" t="s">
        <v>194</v>
      </c>
      <c r="E134" s="20">
        <v>1719</v>
      </c>
      <c r="F134" s="20">
        <v>57300</v>
      </c>
      <c r="G134" s="21">
        <f t="shared" si="4"/>
        <v>59019</v>
      </c>
    </row>
    <row r="135" spans="1:7" outlineLevel="2" x14ac:dyDescent="0.2">
      <c r="A135" s="17">
        <f t="shared" ref="A135:A141" si="7">+A134+1</f>
        <v>4</v>
      </c>
      <c r="B135" s="18" t="s">
        <v>189</v>
      </c>
      <c r="C135" s="18" t="s">
        <v>192</v>
      </c>
      <c r="D135" s="19" t="s">
        <v>195</v>
      </c>
      <c r="E135" s="20">
        <v>1470.6</v>
      </c>
      <c r="F135" s="20">
        <v>49020</v>
      </c>
      <c r="G135" s="21">
        <f t="shared" si="4"/>
        <v>50490.6</v>
      </c>
    </row>
    <row r="136" spans="1:7" outlineLevel="2" x14ac:dyDescent="0.2">
      <c r="A136" s="17">
        <f t="shared" si="7"/>
        <v>5</v>
      </c>
      <c r="B136" s="18" t="s">
        <v>189</v>
      </c>
      <c r="C136" s="18" t="s">
        <v>192</v>
      </c>
      <c r="D136" s="19" t="s">
        <v>196</v>
      </c>
      <c r="E136" s="20">
        <f>1746+12500</f>
        <v>14246</v>
      </c>
      <c r="F136" s="20">
        <v>58230</v>
      </c>
      <c r="G136" s="21">
        <f t="shared" si="4"/>
        <v>72476</v>
      </c>
    </row>
    <row r="137" spans="1:7" outlineLevel="2" x14ac:dyDescent="0.2">
      <c r="A137" s="17">
        <f t="shared" si="7"/>
        <v>6</v>
      </c>
      <c r="B137" s="18" t="s">
        <v>189</v>
      </c>
      <c r="C137" s="18" t="s">
        <v>190</v>
      </c>
      <c r="D137" s="19" t="s">
        <v>197</v>
      </c>
      <c r="E137" s="20">
        <v>84974.49</v>
      </c>
      <c r="F137" s="20">
        <v>439530</v>
      </c>
      <c r="G137" s="21">
        <f t="shared" si="4"/>
        <v>524504.49</v>
      </c>
    </row>
    <row r="138" spans="1:7" outlineLevel="2" x14ac:dyDescent="0.2">
      <c r="A138" s="17">
        <f t="shared" si="7"/>
        <v>7</v>
      </c>
      <c r="B138" s="22" t="s">
        <v>189</v>
      </c>
      <c r="C138" s="22" t="s">
        <v>198</v>
      </c>
      <c r="D138" s="23" t="s">
        <v>199</v>
      </c>
      <c r="E138" s="20">
        <v>1609.2</v>
      </c>
      <c r="F138" s="20">
        <v>53640</v>
      </c>
      <c r="G138" s="21">
        <f t="shared" si="4"/>
        <v>55249.2</v>
      </c>
    </row>
    <row r="139" spans="1:7" outlineLevel="2" x14ac:dyDescent="0.2">
      <c r="A139" s="17">
        <f t="shared" si="7"/>
        <v>8</v>
      </c>
      <c r="B139" s="22" t="s">
        <v>189</v>
      </c>
      <c r="C139" s="22" t="s">
        <v>200</v>
      </c>
      <c r="D139" s="23" t="s">
        <v>201</v>
      </c>
      <c r="E139" s="20">
        <v>1498.5</v>
      </c>
      <c r="F139" s="20">
        <v>49950</v>
      </c>
      <c r="G139" s="21">
        <f t="shared" si="4"/>
        <v>51448.5</v>
      </c>
    </row>
    <row r="140" spans="1:7" outlineLevel="2" x14ac:dyDescent="0.2">
      <c r="A140" s="17">
        <f t="shared" si="7"/>
        <v>9</v>
      </c>
      <c r="B140" s="22" t="s">
        <v>189</v>
      </c>
      <c r="C140" s="22" t="s">
        <v>200</v>
      </c>
      <c r="D140" s="23" t="s">
        <v>202</v>
      </c>
      <c r="E140" s="20">
        <v>13366.5</v>
      </c>
      <c r="F140" s="20">
        <v>97830</v>
      </c>
      <c r="G140" s="21">
        <f t="shared" ref="G140:G202" si="8">+E140+F140</f>
        <v>111196.5</v>
      </c>
    </row>
    <row r="141" spans="1:7" outlineLevel="2" x14ac:dyDescent="0.2">
      <c r="A141" s="17">
        <f t="shared" si="7"/>
        <v>10</v>
      </c>
      <c r="B141" s="22" t="s">
        <v>189</v>
      </c>
      <c r="C141" s="22" t="s">
        <v>190</v>
      </c>
      <c r="D141" s="23" t="s">
        <v>203</v>
      </c>
      <c r="E141" s="20">
        <v>10500</v>
      </c>
      <c r="F141" s="20">
        <v>106140</v>
      </c>
      <c r="G141" s="21">
        <f t="shared" si="8"/>
        <v>116640</v>
      </c>
    </row>
    <row r="142" spans="1:7" outlineLevel="1" x14ac:dyDescent="0.2">
      <c r="A142" s="17"/>
      <c r="B142" s="24" t="s">
        <v>204</v>
      </c>
      <c r="C142" s="22"/>
      <c r="D142" s="23"/>
      <c r="E142" s="20">
        <f>SUBTOTAL(9,E132:E141)</f>
        <v>390471.29</v>
      </c>
      <c r="F142" s="20">
        <f>SUBTOTAL(9,F132:F141)</f>
        <v>1765770</v>
      </c>
      <c r="G142" s="21">
        <f>SUBTOTAL(9,G132:G141)</f>
        <v>2156241.29</v>
      </c>
    </row>
    <row r="143" spans="1:7" outlineLevel="2" x14ac:dyDescent="0.2">
      <c r="A143" s="17">
        <v>1</v>
      </c>
      <c r="B143" s="18" t="s">
        <v>205</v>
      </c>
      <c r="C143" s="18" t="s">
        <v>206</v>
      </c>
      <c r="D143" s="19" t="s">
        <v>207</v>
      </c>
      <c r="E143" s="20">
        <v>54078.69</v>
      </c>
      <c r="F143" s="20"/>
      <c r="G143" s="21">
        <f t="shared" si="8"/>
        <v>54078.69</v>
      </c>
    </row>
    <row r="144" spans="1:7" outlineLevel="2" x14ac:dyDescent="0.2">
      <c r="A144" s="17">
        <v>2</v>
      </c>
      <c r="B144" s="18" t="s">
        <v>205</v>
      </c>
      <c r="C144" s="18" t="s">
        <v>208</v>
      </c>
      <c r="D144" s="19" t="s">
        <v>209</v>
      </c>
      <c r="E144" s="20">
        <f>5446.5+9816</f>
        <v>15262.5</v>
      </c>
      <c r="F144" s="20">
        <v>119430</v>
      </c>
      <c r="G144" s="21">
        <f t="shared" si="8"/>
        <v>134692.5</v>
      </c>
    </row>
    <row r="145" spans="1:7" outlineLevel="2" x14ac:dyDescent="0.2">
      <c r="A145" s="17">
        <v>3</v>
      </c>
      <c r="B145" s="18" t="s">
        <v>205</v>
      </c>
      <c r="C145" s="18" t="s">
        <v>210</v>
      </c>
      <c r="D145" s="19" t="s">
        <v>211</v>
      </c>
      <c r="E145" s="20">
        <v>54653.43</v>
      </c>
      <c r="F145" s="20"/>
      <c r="G145" s="21">
        <f t="shared" si="8"/>
        <v>54653.43</v>
      </c>
    </row>
    <row r="146" spans="1:7" outlineLevel="2" x14ac:dyDescent="0.2">
      <c r="A146" s="17">
        <v>4</v>
      </c>
      <c r="B146" s="18" t="s">
        <v>205</v>
      </c>
      <c r="C146" s="18" t="s">
        <v>210</v>
      </c>
      <c r="D146" s="19" t="s">
        <v>212</v>
      </c>
      <c r="E146" s="20"/>
      <c r="F146" s="20">
        <v>66690</v>
      </c>
      <c r="G146" s="21">
        <f t="shared" si="8"/>
        <v>66690</v>
      </c>
    </row>
    <row r="147" spans="1:7" outlineLevel="2" x14ac:dyDescent="0.2">
      <c r="A147" s="17">
        <v>5</v>
      </c>
      <c r="B147" s="18" t="s">
        <v>205</v>
      </c>
      <c r="C147" s="18" t="s">
        <v>213</v>
      </c>
      <c r="D147" s="19" t="s">
        <v>214</v>
      </c>
      <c r="E147" s="20">
        <v>21500</v>
      </c>
      <c r="F147" s="20">
        <v>115080</v>
      </c>
      <c r="G147" s="21">
        <f t="shared" si="8"/>
        <v>136580</v>
      </c>
    </row>
    <row r="148" spans="1:7" outlineLevel="2" x14ac:dyDescent="0.2">
      <c r="A148" s="17">
        <v>6</v>
      </c>
      <c r="B148" s="18" t="s">
        <v>205</v>
      </c>
      <c r="C148" s="18" t="s">
        <v>215</v>
      </c>
      <c r="D148" s="19" t="s">
        <v>216</v>
      </c>
      <c r="E148" s="20">
        <v>71155.259999999995</v>
      </c>
      <c r="F148" s="20">
        <v>210180</v>
      </c>
      <c r="G148" s="21">
        <f t="shared" si="8"/>
        <v>281335.26</v>
      </c>
    </row>
    <row r="149" spans="1:7" outlineLevel="2" x14ac:dyDescent="0.2">
      <c r="A149" s="17">
        <v>7</v>
      </c>
      <c r="B149" s="18" t="s">
        <v>205</v>
      </c>
      <c r="C149" s="18" t="s">
        <v>217</v>
      </c>
      <c r="D149" s="19" t="s">
        <v>218</v>
      </c>
      <c r="E149" s="20">
        <v>1896.3</v>
      </c>
      <c r="F149" s="20">
        <v>62310</v>
      </c>
      <c r="G149" s="21">
        <f t="shared" si="8"/>
        <v>64206.3</v>
      </c>
    </row>
    <row r="150" spans="1:7" outlineLevel="2" x14ac:dyDescent="0.2">
      <c r="A150" s="17">
        <v>8</v>
      </c>
      <c r="B150" s="22" t="s">
        <v>205</v>
      </c>
      <c r="C150" s="22" t="s">
        <v>219</v>
      </c>
      <c r="D150" s="23" t="s">
        <v>220</v>
      </c>
      <c r="E150" s="20">
        <v>51321.87</v>
      </c>
      <c r="F150" s="20"/>
      <c r="G150" s="21">
        <f t="shared" si="8"/>
        <v>51321.87</v>
      </c>
    </row>
    <row r="151" spans="1:7" outlineLevel="2" x14ac:dyDescent="0.2">
      <c r="A151" s="17">
        <v>9</v>
      </c>
      <c r="B151" s="22" t="s">
        <v>205</v>
      </c>
      <c r="C151" s="22" t="s">
        <v>221</v>
      </c>
      <c r="D151" s="23" t="s">
        <v>222</v>
      </c>
      <c r="E151" s="20">
        <v>3417</v>
      </c>
      <c r="F151" s="20">
        <v>113790</v>
      </c>
      <c r="G151" s="21">
        <f t="shared" si="8"/>
        <v>117207</v>
      </c>
    </row>
    <row r="152" spans="1:7" outlineLevel="2" x14ac:dyDescent="0.2">
      <c r="A152" s="17">
        <v>10</v>
      </c>
      <c r="B152" s="22" t="s">
        <v>205</v>
      </c>
      <c r="C152" s="22" t="s">
        <v>206</v>
      </c>
      <c r="D152" s="23" t="s">
        <v>223</v>
      </c>
      <c r="E152" s="20">
        <f>1774.8+57.6</f>
        <v>1832.3999999999999</v>
      </c>
      <c r="F152" s="20">
        <f>59160+1920</f>
        <v>61080</v>
      </c>
      <c r="G152" s="21">
        <f t="shared" si="8"/>
        <v>62912.4</v>
      </c>
    </row>
    <row r="153" spans="1:7" outlineLevel="2" x14ac:dyDescent="0.2">
      <c r="A153" s="17">
        <v>11</v>
      </c>
      <c r="B153" s="22" t="s">
        <v>205</v>
      </c>
      <c r="C153" s="22" t="s">
        <v>215</v>
      </c>
      <c r="D153" s="23" t="s">
        <v>224</v>
      </c>
      <c r="E153" s="20">
        <v>1609.2</v>
      </c>
      <c r="F153" s="20">
        <v>53640</v>
      </c>
      <c r="G153" s="21">
        <f t="shared" si="8"/>
        <v>55249.2</v>
      </c>
    </row>
    <row r="154" spans="1:7" outlineLevel="1" x14ac:dyDescent="0.2">
      <c r="A154" s="17"/>
      <c r="B154" s="24" t="s">
        <v>225</v>
      </c>
      <c r="C154" s="22"/>
      <c r="D154" s="23"/>
      <c r="E154" s="20">
        <f>SUBTOTAL(9,E143:E153)</f>
        <v>276726.65000000002</v>
      </c>
      <c r="F154" s="20">
        <f>SUBTOTAL(9,F143:F153)</f>
        <v>802200</v>
      </c>
      <c r="G154" s="21">
        <f>SUBTOTAL(9,G143:G153)</f>
        <v>1078926.6500000001</v>
      </c>
    </row>
    <row r="155" spans="1:7" outlineLevel="2" x14ac:dyDescent="0.2">
      <c r="A155" s="17">
        <v>1</v>
      </c>
      <c r="B155" s="22" t="s">
        <v>226</v>
      </c>
      <c r="C155" s="22" t="s">
        <v>227</v>
      </c>
      <c r="D155" s="23" t="s">
        <v>228</v>
      </c>
      <c r="E155" s="20">
        <v>237234.72</v>
      </c>
      <c r="F155" s="20">
        <v>389880</v>
      </c>
      <c r="G155" s="21">
        <f t="shared" si="8"/>
        <v>627114.72</v>
      </c>
    </row>
    <row r="156" spans="1:7" outlineLevel="2" x14ac:dyDescent="0.2">
      <c r="A156" s="17">
        <f t="shared" ref="A156:A161" si="9">+A155+1</f>
        <v>2</v>
      </c>
      <c r="B156" s="18" t="s">
        <v>226</v>
      </c>
      <c r="C156" s="18" t="s">
        <v>229</v>
      </c>
      <c r="D156" s="19" t="s">
        <v>230</v>
      </c>
      <c r="E156" s="20">
        <v>10900</v>
      </c>
      <c r="F156" s="20">
        <v>317340</v>
      </c>
      <c r="G156" s="21">
        <f t="shared" si="8"/>
        <v>328240</v>
      </c>
    </row>
    <row r="157" spans="1:7" outlineLevel="2" x14ac:dyDescent="0.2">
      <c r="A157" s="17">
        <f t="shared" si="9"/>
        <v>3</v>
      </c>
      <c r="B157" s="18" t="s">
        <v>226</v>
      </c>
      <c r="C157" s="18" t="s">
        <v>227</v>
      </c>
      <c r="D157" s="19" t="s">
        <v>231</v>
      </c>
      <c r="E157" s="20">
        <v>59307.09</v>
      </c>
      <c r="F157" s="20">
        <v>76980</v>
      </c>
      <c r="G157" s="21">
        <f t="shared" si="8"/>
        <v>136287.09</v>
      </c>
    </row>
    <row r="158" spans="1:7" outlineLevel="2" x14ac:dyDescent="0.2">
      <c r="A158" s="17">
        <f t="shared" si="9"/>
        <v>4</v>
      </c>
      <c r="B158" s="18" t="s">
        <v>226</v>
      </c>
      <c r="C158" s="18" t="s">
        <v>227</v>
      </c>
      <c r="D158" s="19" t="s">
        <v>232</v>
      </c>
      <c r="E158" s="20"/>
      <c r="F158" s="20">
        <v>173280</v>
      </c>
      <c r="G158" s="21">
        <f t="shared" si="8"/>
        <v>173280</v>
      </c>
    </row>
    <row r="159" spans="1:7" outlineLevel="2" x14ac:dyDescent="0.2">
      <c r="A159" s="17">
        <f t="shared" si="9"/>
        <v>5</v>
      </c>
      <c r="B159" s="18" t="s">
        <v>226</v>
      </c>
      <c r="C159" s="18" t="s">
        <v>233</v>
      </c>
      <c r="D159" s="19" t="s">
        <v>234</v>
      </c>
      <c r="E159" s="20">
        <v>8330.4</v>
      </c>
      <c r="F159" s="20">
        <v>179250</v>
      </c>
      <c r="G159" s="21">
        <f t="shared" si="8"/>
        <v>187580.4</v>
      </c>
    </row>
    <row r="160" spans="1:7" outlineLevel="2" x14ac:dyDescent="0.2">
      <c r="A160" s="17">
        <f t="shared" si="9"/>
        <v>6</v>
      </c>
      <c r="B160" s="18" t="s">
        <v>226</v>
      </c>
      <c r="C160" s="18" t="s">
        <v>235</v>
      </c>
      <c r="D160" s="19" t="s">
        <v>236</v>
      </c>
      <c r="E160" s="20">
        <f>3709.5+3640.5</f>
        <v>7350</v>
      </c>
      <c r="F160" s="20">
        <f>74190+72810</f>
        <v>147000</v>
      </c>
      <c r="G160" s="21">
        <f t="shared" si="8"/>
        <v>154350</v>
      </c>
    </row>
    <row r="161" spans="1:7" outlineLevel="2" x14ac:dyDescent="0.2">
      <c r="A161" s="17">
        <f t="shared" si="9"/>
        <v>7</v>
      </c>
      <c r="B161" s="22" t="s">
        <v>226</v>
      </c>
      <c r="C161" s="22" t="s">
        <v>235</v>
      </c>
      <c r="D161" s="23" t="s">
        <v>237</v>
      </c>
      <c r="E161" s="20">
        <v>14000</v>
      </c>
      <c r="F161" s="20">
        <v>132720</v>
      </c>
      <c r="G161" s="21">
        <f t="shared" si="8"/>
        <v>146720</v>
      </c>
    </row>
    <row r="162" spans="1:7" outlineLevel="1" x14ac:dyDescent="0.2">
      <c r="A162" s="17"/>
      <c r="B162" s="24" t="s">
        <v>238</v>
      </c>
      <c r="C162" s="22"/>
      <c r="D162" s="23"/>
      <c r="E162" s="20">
        <f>SUBTOTAL(9,E155:E161)</f>
        <v>337122.21</v>
      </c>
      <c r="F162" s="20">
        <f>SUBTOTAL(9,F155:F161)</f>
        <v>1416450</v>
      </c>
      <c r="G162" s="21">
        <f>SUBTOTAL(9,G155:G161)</f>
        <v>1753572.21</v>
      </c>
    </row>
    <row r="163" spans="1:7" outlineLevel="2" x14ac:dyDescent="0.2">
      <c r="A163" s="17">
        <v>1</v>
      </c>
      <c r="B163" s="22" t="s">
        <v>239</v>
      </c>
      <c r="C163" s="22" t="s">
        <v>240</v>
      </c>
      <c r="D163" s="23" t="s">
        <v>241</v>
      </c>
      <c r="E163" s="20">
        <v>197880.45</v>
      </c>
      <c r="F163" s="20">
        <v>353850</v>
      </c>
      <c r="G163" s="21">
        <f t="shared" si="8"/>
        <v>551730.44999999995</v>
      </c>
    </row>
    <row r="164" spans="1:7" outlineLevel="2" x14ac:dyDescent="0.2">
      <c r="A164" s="17">
        <f>+A163+1</f>
        <v>2</v>
      </c>
      <c r="B164" s="18" t="s">
        <v>239</v>
      </c>
      <c r="C164" s="18" t="s">
        <v>240</v>
      </c>
      <c r="D164" s="19" t="s">
        <v>242</v>
      </c>
      <c r="E164" s="20">
        <v>10500</v>
      </c>
      <c r="F164" s="20">
        <v>92370</v>
      </c>
      <c r="G164" s="21">
        <f t="shared" si="8"/>
        <v>102870</v>
      </c>
    </row>
    <row r="165" spans="1:7" outlineLevel="2" x14ac:dyDescent="0.2">
      <c r="A165" s="17">
        <f>+A164+1</f>
        <v>3</v>
      </c>
      <c r="B165" s="18" t="s">
        <v>239</v>
      </c>
      <c r="C165" s="18" t="s">
        <v>240</v>
      </c>
      <c r="D165" s="19" t="s">
        <v>243</v>
      </c>
      <c r="E165" s="20">
        <v>1719</v>
      </c>
      <c r="F165" s="20">
        <v>57300</v>
      </c>
      <c r="G165" s="21">
        <f t="shared" si="8"/>
        <v>59019</v>
      </c>
    </row>
    <row r="166" spans="1:7" outlineLevel="2" x14ac:dyDescent="0.2">
      <c r="A166" s="17">
        <f>+A165+1</f>
        <v>4</v>
      </c>
      <c r="B166" s="18" t="s">
        <v>239</v>
      </c>
      <c r="C166" s="18" t="s">
        <v>244</v>
      </c>
      <c r="D166" s="19" t="s">
        <v>245</v>
      </c>
      <c r="E166" s="20">
        <f>18000+12975</f>
        <v>30975</v>
      </c>
      <c r="F166" s="20">
        <f>155820+2940</f>
        <v>158760</v>
      </c>
      <c r="G166" s="21">
        <f t="shared" si="8"/>
        <v>189735</v>
      </c>
    </row>
    <row r="167" spans="1:7" outlineLevel="2" x14ac:dyDescent="0.2">
      <c r="A167" s="17">
        <f>+A166+1</f>
        <v>5</v>
      </c>
      <c r="B167" s="22" t="s">
        <v>239</v>
      </c>
      <c r="C167" s="22" t="s">
        <v>246</v>
      </c>
      <c r="D167" s="23" t="s">
        <v>247</v>
      </c>
      <c r="E167" s="20">
        <v>24271.77</v>
      </c>
      <c r="F167" s="20"/>
      <c r="G167" s="21">
        <f t="shared" si="8"/>
        <v>24271.77</v>
      </c>
    </row>
    <row r="168" spans="1:7" outlineLevel="1" x14ac:dyDescent="0.2">
      <c r="A168" s="17"/>
      <c r="B168" s="24" t="s">
        <v>248</v>
      </c>
      <c r="C168" s="22"/>
      <c r="D168" s="23"/>
      <c r="E168" s="20">
        <f>SUBTOTAL(9,E163:E167)</f>
        <v>265346.22000000003</v>
      </c>
      <c r="F168" s="20">
        <f>SUBTOTAL(9,F163:F167)</f>
        <v>662280</v>
      </c>
      <c r="G168" s="21">
        <f>SUBTOTAL(9,G163:G167)</f>
        <v>927626.22</v>
      </c>
    </row>
    <row r="169" spans="1:7" outlineLevel="2" x14ac:dyDescent="0.2">
      <c r="A169" s="17">
        <v>1</v>
      </c>
      <c r="B169" s="22" t="s">
        <v>249</v>
      </c>
      <c r="C169" s="22" t="s">
        <v>250</v>
      </c>
      <c r="D169" s="23" t="s">
        <v>251</v>
      </c>
      <c r="E169" s="20">
        <v>318495.21000000002</v>
      </c>
      <c r="F169" s="20">
        <v>1468513.71</v>
      </c>
      <c r="G169" s="21">
        <f t="shared" si="8"/>
        <v>1787008.92</v>
      </c>
    </row>
    <row r="170" spans="1:7" outlineLevel="2" x14ac:dyDescent="0.2">
      <c r="A170" s="17">
        <f>+A169+1</f>
        <v>2</v>
      </c>
      <c r="B170" s="18" t="s">
        <v>249</v>
      </c>
      <c r="C170" s="18" t="s">
        <v>250</v>
      </c>
      <c r="D170" s="19" t="s">
        <v>252</v>
      </c>
      <c r="E170" s="20">
        <v>125131.95</v>
      </c>
      <c r="F170" s="20">
        <v>267630</v>
      </c>
      <c r="G170" s="21">
        <f t="shared" si="8"/>
        <v>392761.95</v>
      </c>
    </row>
    <row r="171" spans="1:7" outlineLevel="2" x14ac:dyDescent="0.2">
      <c r="A171" s="17">
        <f>+A170+1</f>
        <v>3</v>
      </c>
      <c r="B171" s="18" t="s">
        <v>249</v>
      </c>
      <c r="C171" s="18" t="s">
        <v>250</v>
      </c>
      <c r="D171" s="19" t="s">
        <v>253</v>
      </c>
      <c r="E171" s="20">
        <v>25650.33</v>
      </c>
      <c r="F171" s="20"/>
      <c r="G171" s="21">
        <f t="shared" si="8"/>
        <v>25650.33</v>
      </c>
    </row>
    <row r="172" spans="1:7" outlineLevel="2" x14ac:dyDescent="0.2">
      <c r="A172" s="17">
        <f t="shared" ref="A172:A188" si="10">+A171+1</f>
        <v>4</v>
      </c>
      <c r="B172" s="30" t="s">
        <v>249</v>
      </c>
      <c r="C172" s="30" t="s">
        <v>250</v>
      </c>
      <c r="D172" s="31" t="s">
        <v>254</v>
      </c>
      <c r="E172" s="20">
        <f>14778+8003</f>
        <v>22781</v>
      </c>
      <c r="F172" s="20">
        <f>126060+6660</f>
        <v>132720</v>
      </c>
      <c r="G172" s="21">
        <f t="shared" si="8"/>
        <v>155501</v>
      </c>
    </row>
    <row r="173" spans="1:7" outlineLevel="2" x14ac:dyDescent="0.2">
      <c r="A173" s="17">
        <f t="shared" si="10"/>
        <v>5</v>
      </c>
      <c r="B173" s="22" t="s">
        <v>249</v>
      </c>
      <c r="C173" s="22" t="s">
        <v>255</v>
      </c>
      <c r="D173" s="23" t="s">
        <v>256</v>
      </c>
      <c r="E173" s="20">
        <v>1554.3</v>
      </c>
      <c r="F173" s="20">
        <v>51810</v>
      </c>
      <c r="G173" s="21">
        <f t="shared" si="8"/>
        <v>53364.3</v>
      </c>
    </row>
    <row r="174" spans="1:7" outlineLevel="2" x14ac:dyDescent="0.2">
      <c r="A174" s="17">
        <f t="shared" si="10"/>
        <v>6</v>
      </c>
      <c r="B174" s="22" t="s">
        <v>249</v>
      </c>
      <c r="C174" s="22" t="s">
        <v>257</v>
      </c>
      <c r="D174" s="23" t="s">
        <v>258</v>
      </c>
      <c r="E174" s="20">
        <v>10000</v>
      </c>
      <c r="F174" s="20">
        <v>48090</v>
      </c>
      <c r="G174" s="21">
        <f t="shared" si="8"/>
        <v>58090</v>
      </c>
    </row>
    <row r="175" spans="1:7" outlineLevel="2" x14ac:dyDescent="0.2">
      <c r="A175" s="17">
        <f t="shared" si="10"/>
        <v>7</v>
      </c>
      <c r="B175" s="22" t="s">
        <v>249</v>
      </c>
      <c r="C175" s="22" t="s">
        <v>257</v>
      </c>
      <c r="D175" s="23" t="s">
        <v>259</v>
      </c>
      <c r="E175" s="20">
        <v>26249.55</v>
      </c>
      <c r="F175" s="20"/>
      <c r="G175" s="21">
        <f t="shared" si="8"/>
        <v>26249.55</v>
      </c>
    </row>
    <row r="176" spans="1:7" outlineLevel="2" x14ac:dyDescent="0.2">
      <c r="A176" s="17">
        <f t="shared" si="10"/>
        <v>8</v>
      </c>
      <c r="B176" s="22" t="s">
        <v>249</v>
      </c>
      <c r="C176" s="22" t="s">
        <v>260</v>
      </c>
      <c r="D176" s="23" t="s">
        <v>261</v>
      </c>
      <c r="E176" s="20"/>
      <c r="F176" s="20">
        <v>42930</v>
      </c>
      <c r="G176" s="21">
        <f t="shared" si="8"/>
        <v>42930</v>
      </c>
    </row>
    <row r="177" spans="1:7" outlineLevel="2" x14ac:dyDescent="0.2">
      <c r="A177" s="17">
        <f t="shared" si="10"/>
        <v>9</v>
      </c>
      <c r="B177" s="22" t="s">
        <v>249</v>
      </c>
      <c r="C177" s="22" t="s">
        <v>260</v>
      </c>
      <c r="D177" s="23" t="s">
        <v>262</v>
      </c>
      <c r="E177" s="20">
        <v>1609.2</v>
      </c>
      <c r="F177" s="20">
        <v>53640</v>
      </c>
      <c r="G177" s="21">
        <f t="shared" si="8"/>
        <v>55249.2</v>
      </c>
    </row>
    <row r="178" spans="1:7" outlineLevel="2" x14ac:dyDescent="0.2">
      <c r="A178" s="17">
        <f t="shared" si="10"/>
        <v>10</v>
      </c>
      <c r="B178" s="22" t="s">
        <v>249</v>
      </c>
      <c r="C178" s="22" t="s">
        <v>263</v>
      </c>
      <c r="D178" s="23" t="s">
        <v>264</v>
      </c>
      <c r="E178" s="20">
        <v>28977.99</v>
      </c>
      <c r="F178" s="20"/>
      <c r="G178" s="21">
        <f t="shared" si="8"/>
        <v>28977.99</v>
      </c>
    </row>
    <row r="179" spans="1:7" outlineLevel="2" x14ac:dyDescent="0.2">
      <c r="A179" s="17">
        <f t="shared" si="10"/>
        <v>11</v>
      </c>
      <c r="B179" s="22" t="s">
        <v>249</v>
      </c>
      <c r="C179" s="22" t="s">
        <v>265</v>
      </c>
      <c r="D179" s="23" t="s">
        <v>266</v>
      </c>
      <c r="E179" s="20">
        <v>46317</v>
      </c>
      <c r="F179" s="20"/>
      <c r="G179" s="21">
        <f t="shared" si="8"/>
        <v>46317</v>
      </c>
    </row>
    <row r="180" spans="1:7" outlineLevel="2" x14ac:dyDescent="0.2">
      <c r="A180" s="17">
        <f t="shared" si="10"/>
        <v>12</v>
      </c>
      <c r="B180" s="22" t="s">
        <v>249</v>
      </c>
      <c r="C180" s="22" t="s">
        <v>267</v>
      </c>
      <c r="D180" s="23" t="s">
        <v>268</v>
      </c>
      <c r="E180" s="20">
        <v>4495.5</v>
      </c>
      <c r="F180" s="20">
        <v>149850</v>
      </c>
      <c r="G180" s="21">
        <f t="shared" si="8"/>
        <v>154345.5</v>
      </c>
    </row>
    <row r="181" spans="1:7" outlineLevel="2" x14ac:dyDescent="0.2">
      <c r="A181" s="17">
        <f t="shared" si="10"/>
        <v>13</v>
      </c>
      <c r="B181" s="22" t="s">
        <v>249</v>
      </c>
      <c r="C181" s="22" t="s">
        <v>267</v>
      </c>
      <c r="D181" s="23" t="s">
        <v>269</v>
      </c>
      <c r="E181" s="20"/>
      <c r="F181" s="20">
        <v>254666.76</v>
      </c>
      <c r="G181" s="21">
        <f t="shared" si="8"/>
        <v>254666.76</v>
      </c>
    </row>
    <row r="182" spans="1:7" outlineLevel="2" x14ac:dyDescent="0.2">
      <c r="A182" s="17">
        <f t="shared" si="10"/>
        <v>14</v>
      </c>
      <c r="B182" s="22" t="s">
        <v>249</v>
      </c>
      <c r="C182" s="22" t="s">
        <v>270</v>
      </c>
      <c r="D182" s="23" t="s">
        <v>271</v>
      </c>
      <c r="E182" s="20">
        <v>3217.5</v>
      </c>
      <c r="F182" s="20">
        <v>107250</v>
      </c>
      <c r="G182" s="21">
        <f t="shared" si="8"/>
        <v>110467.5</v>
      </c>
    </row>
    <row r="183" spans="1:7" outlineLevel="2" x14ac:dyDescent="0.2">
      <c r="A183" s="17">
        <f t="shared" si="10"/>
        <v>15</v>
      </c>
      <c r="B183" s="22" t="s">
        <v>249</v>
      </c>
      <c r="C183" s="22" t="s">
        <v>250</v>
      </c>
      <c r="D183" s="23" t="s">
        <v>272</v>
      </c>
      <c r="E183" s="20">
        <v>20489.82</v>
      </c>
      <c r="F183" s="20"/>
      <c r="G183" s="21">
        <f t="shared" si="8"/>
        <v>20489.82</v>
      </c>
    </row>
    <row r="184" spans="1:7" outlineLevel="2" x14ac:dyDescent="0.2">
      <c r="A184" s="17">
        <f t="shared" si="10"/>
        <v>16</v>
      </c>
      <c r="B184" s="22" t="s">
        <v>249</v>
      </c>
      <c r="C184" s="22" t="s">
        <v>250</v>
      </c>
      <c r="D184" s="23" t="s">
        <v>273</v>
      </c>
      <c r="E184" s="20">
        <v>49056.03</v>
      </c>
      <c r="F184" s="20"/>
      <c r="G184" s="21">
        <f t="shared" si="8"/>
        <v>49056.03</v>
      </c>
    </row>
    <row r="185" spans="1:7" outlineLevel="2" x14ac:dyDescent="0.2">
      <c r="A185" s="17">
        <f t="shared" si="10"/>
        <v>17</v>
      </c>
      <c r="B185" s="22" t="s">
        <v>249</v>
      </c>
      <c r="C185" s="22" t="s">
        <v>250</v>
      </c>
      <c r="D185" s="23" t="s">
        <v>274</v>
      </c>
      <c r="E185" s="20">
        <v>79590.570000000007</v>
      </c>
      <c r="F185" s="20"/>
      <c r="G185" s="21">
        <f t="shared" si="8"/>
        <v>79590.570000000007</v>
      </c>
    </row>
    <row r="186" spans="1:7" outlineLevel="2" x14ac:dyDescent="0.2">
      <c r="A186" s="17">
        <f t="shared" si="10"/>
        <v>18</v>
      </c>
      <c r="B186" s="22" t="s">
        <v>249</v>
      </c>
      <c r="C186" s="22" t="s">
        <v>250</v>
      </c>
      <c r="D186" s="23" t="s">
        <v>275</v>
      </c>
      <c r="E186" s="20">
        <v>79600.86</v>
      </c>
      <c r="F186" s="20"/>
      <c r="G186" s="21">
        <f t="shared" si="8"/>
        <v>79600.86</v>
      </c>
    </row>
    <row r="187" spans="1:7" outlineLevel="2" x14ac:dyDescent="0.2">
      <c r="A187" s="17">
        <f t="shared" si="10"/>
        <v>19</v>
      </c>
      <c r="B187" s="22" t="s">
        <v>249</v>
      </c>
      <c r="C187" s="22" t="s">
        <v>250</v>
      </c>
      <c r="D187" s="23" t="s">
        <v>276</v>
      </c>
      <c r="E187" s="20">
        <v>23192.7</v>
      </c>
      <c r="F187" s="20"/>
      <c r="G187" s="21">
        <f t="shared" si="8"/>
        <v>23192.7</v>
      </c>
    </row>
    <row r="188" spans="1:7" outlineLevel="2" x14ac:dyDescent="0.2">
      <c r="A188" s="17">
        <f t="shared" si="10"/>
        <v>20</v>
      </c>
      <c r="B188" s="22" t="s">
        <v>249</v>
      </c>
      <c r="C188" s="22" t="s">
        <v>277</v>
      </c>
      <c r="D188" s="23" t="s">
        <v>278</v>
      </c>
      <c r="E188" s="20">
        <v>100355.13</v>
      </c>
      <c r="F188" s="20"/>
      <c r="G188" s="21">
        <f t="shared" si="8"/>
        <v>100355.13</v>
      </c>
    </row>
    <row r="189" spans="1:7" outlineLevel="1" x14ac:dyDescent="0.2">
      <c r="A189" s="17"/>
      <c r="B189" s="24" t="s">
        <v>279</v>
      </c>
      <c r="C189" s="22"/>
      <c r="D189" s="23"/>
      <c r="E189" s="20">
        <f>SUBTOTAL(9,E169:E188)</f>
        <v>966764.6399999999</v>
      </c>
      <c r="F189" s="20">
        <f>SUBTOTAL(9,F169:F188)</f>
        <v>2577100.4699999997</v>
      </c>
      <c r="G189" s="21">
        <f>SUBTOTAL(9,G169:G188)</f>
        <v>3543865.1099999994</v>
      </c>
    </row>
    <row r="190" spans="1:7" outlineLevel="2" x14ac:dyDescent="0.2">
      <c r="A190" s="17">
        <v>1</v>
      </c>
      <c r="B190" s="22" t="s">
        <v>280</v>
      </c>
      <c r="C190" s="22" t="s">
        <v>281</v>
      </c>
      <c r="D190" s="23" t="s">
        <v>282</v>
      </c>
      <c r="E190" s="20">
        <v>349896.7</v>
      </c>
      <c r="F190" s="20">
        <v>1667834.4</v>
      </c>
      <c r="G190" s="21">
        <f t="shared" si="8"/>
        <v>2017731.0999999999</v>
      </c>
    </row>
    <row r="191" spans="1:7" outlineLevel="2" x14ac:dyDescent="0.2">
      <c r="A191" s="17">
        <f>+A190+1</f>
        <v>2</v>
      </c>
      <c r="B191" s="18" t="s">
        <v>280</v>
      </c>
      <c r="C191" s="18" t="s">
        <v>281</v>
      </c>
      <c r="D191" s="19" t="s">
        <v>283</v>
      </c>
      <c r="E191" s="20">
        <v>25169</v>
      </c>
      <c r="F191" s="20">
        <v>425380</v>
      </c>
      <c r="G191" s="21">
        <f t="shared" si="8"/>
        <v>450549</v>
      </c>
    </row>
    <row r="192" spans="1:7" outlineLevel="2" x14ac:dyDescent="0.2">
      <c r="A192" s="17">
        <f>+A191+1</f>
        <v>3</v>
      </c>
      <c r="B192" s="18" t="s">
        <v>280</v>
      </c>
      <c r="C192" s="18" t="s">
        <v>284</v>
      </c>
      <c r="D192" s="19" t="s">
        <v>285</v>
      </c>
      <c r="E192" s="20">
        <v>22190.5</v>
      </c>
      <c r="F192" s="20">
        <v>253950</v>
      </c>
      <c r="G192" s="21">
        <f t="shared" si="8"/>
        <v>276140.5</v>
      </c>
    </row>
    <row r="193" spans="1:7" outlineLevel="2" x14ac:dyDescent="0.2">
      <c r="A193" s="17">
        <f t="shared" ref="A193:A202" si="11">+A192+1</f>
        <v>4</v>
      </c>
      <c r="B193" s="18" t="s">
        <v>280</v>
      </c>
      <c r="C193" s="18" t="s">
        <v>281</v>
      </c>
      <c r="D193" s="19" t="s">
        <v>286</v>
      </c>
      <c r="E193" s="20">
        <v>1663.2</v>
      </c>
      <c r="F193" s="20">
        <v>55440</v>
      </c>
      <c r="G193" s="21">
        <f t="shared" si="8"/>
        <v>57103.199999999997</v>
      </c>
    </row>
    <row r="194" spans="1:7" outlineLevel="2" x14ac:dyDescent="0.2">
      <c r="A194" s="17">
        <f t="shared" si="11"/>
        <v>5</v>
      </c>
      <c r="B194" s="18" t="s">
        <v>280</v>
      </c>
      <c r="C194" s="18" t="s">
        <v>281</v>
      </c>
      <c r="D194" s="19" t="s">
        <v>287</v>
      </c>
      <c r="E194" s="20"/>
      <c r="F194" s="20">
        <v>50880</v>
      </c>
      <c r="G194" s="21">
        <f t="shared" si="8"/>
        <v>50880</v>
      </c>
    </row>
    <row r="195" spans="1:7" outlineLevel="2" x14ac:dyDescent="0.2">
      <c r="A195" s="17">
        <f t="shared" si="11"/>
        <v>6</v>
      </c>
      <c r="B195" s="18" t="s">
        <v>280</v>
      </c>
      <c r="C195" s="18" t="s">
        <v>281</v>
      </c>
      <c r="D195" s="19" t="s">
        <v>288</v>
      </c>
      <c r="E195" s="20">
        <f>5448+5448</f>
        <v>10896</v>
      </c>
      <c r="F195" s="20">
        <f>116730+113430</f>
        <v>230160</v>
      </c>
      <c r="G195" s="21">
        <f t="shared" si="8"/>
        <v>241056</v>
      </c>
    </row>
    <row r="196" spans="1:7" outlineLevel="2" x14ac:dyDescent="0.2">
      <c r="A196" s="17">
        <f t="shared" si="11"/>
        <v>7</v>
      </c>
      <c r="B196" s="22" t="s">
        <v>280</v>
      </c>
      <c r="C196" s="22" t="s">
        <v>289</v>
      </c>
      <c r="D196" s="23" t="s">
        <v>290</v>
      </c>
      <c r="E196" s="20">
        <v>1663.2</v>
      </c>
      <c r="F196" s="20">
        <v>55440</v>
      </c>
      <c r="G196" s="21">
        <f t="shared" si="8"/>
        <v>57103.199999999997</v>
      </c>
    </row>
    <row r="197" spans="1:7" outlineLevel="2" x14ac:dyDescent="0.2">
      <c r="A197" s="17">
        <f t="shared" si="11"/>
        <v>8</v>
      </c>
      <c r="B197" s="22" t="s">
        <v>280</v>
      </c>
      <c r="C197" s="22" t="s">
        <v>289</v>
      </c>
      <c r="D197" s="23" t="s">
        <v>291</v>
      </c>
      <c r="E197" s="20">
        <v>14260.8</v>
      </c>
      <c r="F197" s="20"/>
      <c r="G197" s="21">
        <f t="shared" si="8"/>
        <v>14260.8</v>
      </c>
    </row>
    <row r="198" spans="1:7" outlineLevel="2" x14ac:dyDescent="0.2">
      <c r="A198" s="17">
        <f t="shared" si="11"/>
        <v>9</v>
      </c>
      <c r="B198" s="22" t="s">
        <v>280</v>
      </c>
      <c r="C198" s="22" t="s">
        <v>281</v>
      </c>
      <c r="D198" s="23" t="s">
        <v>292</v>
      </c>
      <c r="E198" s="20">
        <v>3245.4</v>
      </c>
      <c r="F198" s="20">
        <v>108180</v>
      </c>
      <c r="G198" s="21">
        <f t="shared" si="8"/>
        <v>111425.4</v>
      </c>
    </row>
    <row r="199" spans="1:7" outlineLevel="2" x14ac:dyDescent="0.2">
      <c r="A199" s="17">
        <f t="shared" si="11"/>
        <v>10</v>
      </c>
      <c r="B199" s="22" t="s">
        <v>280</v>
      </c>
      <c r="C199" s="22" t="s">
        <v>281</v>
      </c>
      <c r="D199" s="23" t="s">
        <v>293</v>
      </c>
      <c r="E199" s="20">
        <v>1582.2</v>
      </c>
      <c r="F199" s="20">
        <v>53640</v>
      </c>
      <c r="G199" s="21">
        <f t="shared" si="8"/>
        <v>55222.2</v>
      </c>
    </row>
    <row r="200" spans="1:7" outlineLevel="2" x14ac:dyDescent="0.2">
      <c r="A200" s="17">
        <f t="shared" si="11"/>
        <v>11</v>
      </c>
      <c r="B200" s="22" t="s">
        <v>280</v>
      </c>
      <c r="C200" s="22" t="s">
        <v>284</v>
      </c>
      <c r="D200" s="23" t="s">
        <v>294</v>
      </c>
      <c r="E200" s="20">
        <v>46666.17</v>
      </c>
      <c r="F200" s="20"/>
      <c r="G200" s="21">
        <f t="shared" si="8"/>
        <v>46666.17</v>
      </c>
    </row>
    <row r="201" spans="1:7" outlineLevel="2" x14ac:dyDescent="0.2">
      <c r="A201" s="17">
        <f t="shared" si="11"/>
        <v>12</v>
      </c>
      <c r="B201" s="22" t="s">
        <v>280</v>
      </c>
      <c r="C201" s="22" t="s">
        <v>284</v>
      </c>
      <c r="D201" s="23" t="s">
        <v>295</v>
      </c>
      <c r="E201" s="20"/>
      <c r="F201" s="20">
        <v>56370</v>
      </c>
      <c r="G201" s="21">
        <f t="shared" si="8"/>
        <v>56370</v>
      </c>
    </row>
    <row r="202" spans="1:7" outlineLevel="2" x14ac:dyDescent="0.2">
      <c r="A202" s="17">
        <f t="shared" si="11"/>
        <v>13</v>
      </c>
      <c r="B202" s="22" t="s">
        <v>280</v>
      </c>
      <c r="C202" s="22" t="s">
        <v>284</v>
      </c>
      <c r="D202" s="23" t="s">
        <v>296</v>
      </c>
      <c r="E202" s="20"/>
      <c r="F202" s="20">
        <v>53640</v>
      </c>
      <c r="G202" s="21">
        <f t="shared" si="8"/>
        <v>53640</v>
      </c>
    </row>
    <row r="203" spans="1:7" outlineLevel="1" x14ac:dyDescent="0.2">
      <c r="A203" s="17"/>
      <c r="B203" s="24" t="s">
        <v>297</v>
      </c>
      <c r="C203" s="22"/>
      <c r="D203" s="23"/>
      <c r="E203" s="20">
        <f>SUBTOTAL(9,E190:E202)</f>
        <v>477233.17000000004</v>
      </c>
      <c r="F203" s="20">
        <f>SUBTOTAL(9,F190:F202)</f>
        <v>3010914.4</v>
      </c>
      <c r="G203" s="21">
        <f>SUBTOTAL(9,G190:G202)</f>
        <v>3488147.57</v>
      </c>
    </row>
    <row r="204" spans="1:7" outlineLevel="2" x14ac:dyDescent="0.2">
      <c r="A204" s="17">
        <v>1</v>
      </c>
      <c r="B204" s="22" t="s">
        <v>298</v>
      </c>
      <c r="C204" s="22" t="s">
        <v>299</v>
      </c>
      <c r="D204" s="23" t="s">
        <v>300</v>
      </c>
      <c r="E204" s="20">
        <v>401779.97</v>
      </c>
      <c r="F204" s="20">
        <v>248970</v>
      </c>
      <c r="G204" s="21">
        <f t="shared" ref="G204:G267" si="12">+E204+F204</f>
        <v>650749.97</v>
      </c>
    </row>
    <row r="205" spans="1:7" outlineLevel="2" x14ac:dyDescent="0.2">
      <c r="A205" s="17">
        <f>+A204+1</f>
        <v>2</v>
      </c>
      <c r="B205" s="18" t="s">
        <v>298</v>
      </c>
      <c r="C205" s="18" t="s">
        <v>299</v>
      </c>
      <c r="D205" s="19" t="s">
        <v>301</v>
      </c>
      <c r="E205" s="20">
        <v>90482.880000000005</v>
      </c>
      <c r="F205" s="20">
        <v>304860</v>
      </c>
      <c r="G205" s="21">
        <f t="shared" si="12"/>
        <v>395342.88</v>
      </c>
    </row>
    <row r="206" spans="1:7" outlineLevel="2" x14ac:dyDescent="0.2">
      <c r="A206" s="17">
        <f>+A205+1</f>
        <v>3</v>
      </c>
      <c r="B206" s="18" t="s">
        <v>298</v>
      </c>
      <c r="C206" s="18" t="s">
        <v>302</v>
      </c>
      <c r="D206" s="19" t="s">
        <v>303</v>
      </c>
      <c r="E206" s="20">
        <v>26534.49</v>
      </c>
      <c r="F206" s="20"/>
      <c r="G206" s="21">
        <f t="shared" si="12"/>
        <v>26534.49</v>
      </c>
    </row>
    <row r="207" spans="1:7" outlineLevel="2" x14ac:dyDescent="0.2">
      <c r="A207" s="17">
        <f t="shared" ref="A207:A236" si="13">+A206+1</f>
        <v>4</v>
      </c>
      <c r="B207" s="18" t="s">
        <v>298</v>
      </c>
      <c r="C207" s="18" t="s">
        <v>302</v>
      </c>
      <c r="D207" s="19" t="s">
        <v>304</v>
      </c>
      <c r="E207" s="20">
        <v>26647.8</v>
      </c>
      <c r="F207" s="20"/>
      <c r="G207" s="21">
        <f t="shared" si="12"/>
        <v>26647.8</v>
      </c>
    </row>
    <row r="208" spans="1:7" outlineLevel="2" x14ac:dyDescent="0.2">
      <c r="A208" s="17">
        <f t="shared" si="13"/>
        <v>5</v>
      </c>
      <c r="B208" s="18" t="s">
        <v>298</v>
      </c>
      <c r="C208" s="18" t="s">
        <v>302</v>
      </c>
      <c r="D208" s="19" t="s">
        <v>305</v>
      </c>
      <c r="E208" s="20">
        <v>1746.9</v>
      </c>
      <c r="F208" s="20">
        <v>58230</v>
      </c>
      <c r="G208" s="21">
        <f t="shared" si="12"/>
        <v>59976.9</v>
      </c>
    </row>
    <row r="209" spans="1:7" outlineLevel="2" x14ac:dyDescent="0.2">
      <c r="A209" s="17">
        <f t="shared" si="13"/>
        <v>6</v>
      </c>
      <c r="B209" s="18" t="s">
        <v>298</v>
      </c>
      <c r="C209" s="18" t="s">
        <v>306</v>
      </c>
      <c r="D209" s="19" t="s">
        <v>307</v>
      </c>
      <c r="E209" s="20">
        <v>26534.91</v>
      </c>
      <c r="F209" s="20"/>
      <c r="G209" s="21">
        <f t="shared" si="12"/>
        <v>26534.91</v>
      </c>
    </row>
    <row r="210" spans="1:7" outlineLevel="2" x14ac:dyDescent="0.2">
      <c r="A210" s="17">
        <f t="shared" si="13"/>
        <v>7</v>
      </c>
      <c r="B210" s="18" t="s">
        <v>298</v>
      </c>
      <c r="C210" s="18" t="s">
        <v>306</v>
      </c>
      <c r="D210" s="19" t="s">
        <v>308</v>
      </c>
      <c r="E210" s="20">
        <v>54838.14</v>
      </c>
      <c r="F210" s="20"/>
      <c r="G210" s="21">
        <f t="shared" si="12"/>
        <v>54838.14</v>
      </c>
    </row>
    <row r="211" spans="1:7" outlineLevel="2" x14ac:dyDescent="0.2">
      <c r="A211" s="17">
        <f t="shared" si="13"/>
        <v>8</v>
      </c>
      <c r="B211" s="18" t="s">
        <v>298</v>
      </c>
      <c r="C211" s="18" t="s">
        <v>306</v>
      </c>
      <c r="D211" s="19" t="s">
        <v>309</v>
      </c>
      <c r="E211" s="20">
        <v>1470.6</v>
      </c>
      <c r="F211" s="20">
        <v>49020</v>
      </c>
      <c r="G211" s="21">
        <f t="shared" si="12"/>
        <v>50490.6</v>
      </c>
    </row>
    <row r="212" spans="1:7" outlineLevel="2" x14ac:dyDescent="0.2">
      <c r="A212" s="17">
        <f t="shared" si="13"/>
        <v>9</v>
      </c>
      <c r="B212" s="18" t="s">
        <v>298</v>
      </c>
      <c r="C212" s="18" t="s">
        <v>306</v>
      </c>
      <c r="D212" s="19" t="s">
        <v>310</v>
      </c>
      <c r="E212" s="20">
        <v>19948.2</v>
      </c>
      <c r="F212" s="20">
        <v>120240</v>
      </c>
      <c r="G212" s="21">
        <f t="shared" si="12"/>
        <v>140188.20000000001</v>
      </c>
    </row>
    <row r="213" spans="1:7" outlineLevel="2" x14ac:dyDescent="0.2">
      <c r="A213" s="17">
        <f t="shared" si="13"/>
        <v>10</v>
      </c>
      <c r="B213" s="18" t="s">
        <v>298</v>
      </c>
      <c r="C213" s="18" t="s">
        <v>311</v>
      </c>
      <c r="D213" s="19" t="s">
        <v>312</v>
      </c>
      <c r="E213" s="20">
        <v>21019.95</v>
      </c>
      <c r="F213" s="20"/>
      <c r="G213" s="21">
        <f t="shared" si="12"/>
        <v>21019.95</v>
      </c>
    </row>
    <row r="214" spans="1:7" outlineLevel="2" x14ac:dyDescent="0.2">
      <c r="A214" s="17">
        <f t="shared" si="13"/>
        <v>11</v>
      </c>
      <c r="B214" s="18" t="s">
        <v>298</v>
      </c>
      <c r="C214" s="18" t="s">
        <v>311</v>
      </c>
      <c r="D214" s="19" t="s">
        <v>313</v>
      </c>
      <c r="E214" s="20">
        <v>1526.4</v>
      </c>
      <c r="F214" s="20">
        <v>50880</v>
      </c>
      <c r="G214" s="21">
        <f t="shared" si="12"/>
        <v>52406.400000000001</v>
      </c>
    </row>
    <row r="215" spans="1:7" outlineLevel="2" x14ac:dyDescent="0.2">
      <c r="A215" s="17">
        <f t="shared" si="13"/>
        <v>12</v>
      </c>
      <c r="B215" s="18" t="s">
        <v>298</v>
      </c>
      <c r="C215" s="18" t="s">
        <v>314</v>
      </c>
      <c r="D215" s="19" t="s">
        <v>315</v>
      </c>
      <c r="E215" s="20">
        <v>1774.8</v>
      </c>
      <c r="F215" s="20">
        <v>59160</v>
      </c>
      <c r="G215" s="21">
        <f t="shared" si="12"/>
        <v>60934.8</v>
      </c>
    </row>
    <row r="216" spans="1:7" outlineLevel="2" x14ac:dyDescent="0.2">
      <c r="A216" s="17">
        <f t="shared" si="13"/>
        <v>13</v>
      </c>
      <c r="B216" s="18" t="s">
        <v>298</v>
      </c>
      <c r="C216" s="18" t="s">
        <v>314</v>
      </c>
      <c r="D216" s="19" t="s">
        <v>316</v>
      </c>
      <c r="E216" s="20">
        <v>13284</v>
      </c>
      <c r="F216" s="20">
        <v>90180</v>
      </c>
      <c r="G216" s="21">
        <f t="shared" si="12"/>
        <v>103464</v>
      </c>
    </row>
    <row r="217" spans="1:7" outlineLevel="2" x14ac:dyDescent="0.2">
      <c r="A217" s="17">
        <f t="shared" si="13"/>
        <v>14</v>
      </c>
      <c r="B217" s="18" t="s">
        <v>298</v>
      </c>
      <c r="C217" s="18" t="s">
        <v>299</v>
      </c>
      <c r="D217" s="19" t="s">
        <v>317</v>
      </c>
      <c r="E217" s="20">
        <v>27533</v>
      </c>
      <c r="F217" s="20">
        <v>101160</v>
      </c>
      <c r="G217" s="21">
        <f t="shared" si="12"/>
        <v>128693</v>
      </c>
    </row>
    <row r="218" spans="1:7" outlineLevel="2" x14ac:dyDescent="0.2">
      <c r="A218" s="17">
        <f t="shared" si="13"/>
        <v>15</v>
      </c>
      <c r="B218" s="18" t="s">
        <v>298</v>
      </c>
      <c r="C218" s="18" t="s">
        <v>299</v>
      </c>
      <c r="D218" s="19" t="s">
        <v>318</v>
      </c>
      <c r="E218" s="20">
        <v>179785.29</v>
      </c>
      <c r="F218" s="20">
        <v>371406.54</v>
      </c>
      <c r="G218" s="21">
        <f t="shared" si="12"/>
        <v>551191.82999999996</v>
      </c>
    </row>
    <row r="219" spans="1:7" outlineLevel="2" x14ac:dyDescent="0.2">
      <c r="A219" s="17">
        <f t="shared" si="13"/>
        <v>16</v>
      </c>
      <c r="B219" s="18" t="s">
        <v>298</v>
      </c>
      <c r="C219" s="18" t="s">
        <v>299</v>
      </c>
      <c r="D219" s="19" t="s">
        <v>319</v>
      </c>
      <c r="E219" s="20">
        <v>102730.14</v>
      </c>
      <c r="F219" s="20"/>
      <c r="G219" s="21">
        <f t="shared" si="12"/>
        <v>102730.14</v>
      </c>
    </row>
    <row r="220" spans="1:7" outlineLevel="2" x14ac:dyDescent="0.2">
      <c r="A220" s="17">
        <f t="shared" si="13"/>
        <v>17</v>
      </c>
      <c r="B220" s="18" t="s">
        <v>298</v>
      </c>
      <c r="C220" s="18" t="s">
        <v>299</v>
      </c>
      <c r="D220" s="19" t="s">
        <v>320</v>
      </c>
      <c r="E220" s="20">
        <v>37463.61</v>
      </c>
      <c r="F220" s="20"/>
      <c r="G220" s="21">
        <f t="shared" si="12"/>
        <v>37463.61</v>
      </c>
    </row>
    <row r="221" spans="1:7" outlineLevel="2" x14ac:dyDescent="0.2">
      <c r="A221" s="17">
        <f t="shared" si="13"/>
        <v>18</v>
      </c>
      <c r="B221" s="18" t="s">
        <v>298</v>
      </c>
      <c r="C221" s="18" t="s">
        <v>299</v>
      </c>
      <c r="D221" s="19" t="s">
        <v>321</v>
      </c>
      <c r="E221" s="20">
        <v>7057.8</v>
      </c>
      <c r="F221" s="20">
        <v>164820</v>
      </c>
      <c r="G221" s="21">
        <f t="shared" si="12"/>
        <v>171877.8</v>
      </c>
    </row>
    <row r="222" spans="1:7" outlineLevel="2" x14ac:dyDescent="0.2">
      <c r="A222" s="17">
        <f t="shared" si="13"/>
        <v>19</v>
      </c>
      <c r="B222" s="18" t="s">
        <v>298</v>
      </c>
      <c r="C222" s="18" t="s">
        <v>299</v>
      </c>
      <c r="D222" s="19" t="s">
        <v>322</v>
      </c>
      <c r="E222" s="20">
        <v>19335.27</v>
      </c>
      <c r="F222" s="20"/>
      <c r="G222" s="21">
        <f t="shared" si="12"/>
        <v>19335.27</v>
      </c>
    </row>
    <row r="223" spans="1:7" outlineLevel="2" x14ac:dyDescent="0.2">
      <c r="A223" s="17">
        <f t="shared" si="13"/>
        <v>20</v>
      </c>
      <c r="B223" s="18" t="s">
        <v>298</v>
      </c>
      <c r="C223" s="18" t="s">
        <v>323</v>
      </c>
      <c r="D223" s="19" t="s">
        <v>324</v>
      </c>
      <c r="E223" s="20">
        <v>17381.7</v>
      </c>
      <c r="F223" s="20">
        <v>481350</v>
      </c>
      <c r="G223" s="21">
        <f t="shared" si="12"/>
        <v>498731.7</v>
      </c>
    </row>
    <row r="224" spans="1:7" outlineLevel="2" x14ac:dyDescent="0.2">
      <c r="A224" s="17">
        <f t="shared" si="13"/>
        <v>21</v>
      </c>
      <c r="B224" s="22" t="s">
        <v>298</v>
      </c>
      <c r="C224" s="22" t="s">
        <v>306</v>
      </c>
      <c r="D224" s="23" t="s">
        <v>325</v>
      </c>
      <c r="E224" s="20">
        <v>25997</v>
      </c>
      <c r="F224" s="20">
        <v>99900</v>
      </c>
      <c r="G224" s="21">
        <f t="shared" si="12"/>
        <v>125897</v>
      </c>
    </row>
    <row r="225" spans="1:7" outlineLevel="2" x14ac:dyDescent="0.2">
      <c r="A225" s="17">
        <f t="shared" si="13"/>
        <v>22</v>
      </c>
      <c r="B225" s="22" t="s">
        <v>298</v>
      </c>
      <c r="C225" s="22" t="s">
        <v>326</v>
      </c>
      <c r="D225" s="23" t="s">
        <v>327</v>
      </c>
      <c r="E225" s="20">
        <v>25660.3</v>
      </c>
      <c r="F225" s="20">
        <v>122010</v>
      </c>
      <c r="G225" s="21">
        <f t="shared" si="12"/>
        <v>147670.29999999999</v>
      </c>
    </row>
    <row r="226" spans="1:7" outlineLevel="2" x14ac:dyDescent="0.2">
      <c r="A226" s="17">
        <f t="shared" si="13"/>
        <v>23</v>
      </c>
      <c r="B226" s="22" t="s">
        <v>298</v>
      </c>
      <c r="C226" s="22" t="s">
        <v>311</v>
      </c>
      <c r="D226" s="23" t="s">
        <v>328</v>
      </c>
      <c r="E226" s="20">
        <v>26534.91</v>
      </c>
      <c r="F226" s="20"/>
      <c r="G226" s="21">
        <f t="shared" si="12"/>
        <v>26534.91</v>
      </c>
    </row>
    <row r="227" spans="1:7" outlineLevel="2" x14ac:dyDescent="0.2">
      <c r="A227" s="17">
        <f t="shared" si="13"/>
        <v>24</v>
      </c>
      <c r="B227" s="22" t="s">
        <v>298</v>
      </c>
      <c r="C227" s="22" t="s">
        <v>311</v>
      </c>
      <c r="D227" s="23" t="s">
        <v>329</v>
      </c>
      <c r="E227" s="20">
        <v>29085.42</v>
      </c>
      <c r="F227" s="20"/>
      <c r="G227" s="21">
        <f t="shared" si="12"/>
        <v>29085.42</v>
      </c>
    </row>
    <row r="228" spans="1:7" outlineLevel="2" x14ac:dyDescent="0.2">
      <c r="A228" s="17">
        <f t="shared" si="13"/>
        <v>25</v>
      </c>
      <c r="B228" s="22" t="s">
        <v>298</v>
      </c>
      <c r="C228" s="22" t="s">
        <v>311</v>
      </c>
      <c r="D228" s="23" t="s">
        <v>330</v>
      </c>
      <c r="E228" s="20">
        <v>56760.800000000003</v>
      </c>
      <c r="F228" s="20">
        <v>101760</v>
      </c>
      <c r="G228" s="21">
        <f t="shared" si="12"/>
        <v>158520.79999999999</v>
      </c>
    </row>
    <row r="229" spans="1:7" outlineLevel="2" x14ac:dyDescent="0.2">
      <c r="A229" s="17">
        <f t="shared" si="13"/>
        <v>26</v>
      </c>
      <c r="B229" s="22" t="s">
        <v>298</v>
      </c>
      <c r="C229" s="22" t="s">
        <v>331</v>
      </c>
      <c r="D229" s="23" t="s">
        <v>332</v>
      </c>
      <c r="E229" s="20">
        <v>1682.1</v>
      </c>
      <c r="F229" s="20">
        <v>56070</v>
      </c>
      <c r="G229" s="21">
        <f t="shared" si="12"/>
        <v>57752.1</v>
      </c>
    </row>
    <row r="230" spans="1:7" outlineLevel="2" x14ac:dyDescent="0.2">
      <c r="A230" s="17">
        <f t="shared" si="13"/>
        <v>27</v>
      </c>
      <c r="B230" s="22" t="s">
        <v>298</v>
      </c>
      <c r="C230" s="22" t="s">
        <v>331</v>
      </c>
      <c r="D230" s="23" t="s">
        <v>333</v>
      </c>
      <c r="E230" s="20">
        <v>31062</v>
      </c>
      <c r="F230" s="20"/>
      <c r="G230" s="21">
        <f t="shared" si="12"/>
        <v>31062</v>
      </c>
    </row>
    <row r="231" spans="1:7" outlineLevel="2" x14ac:dyDescent="0.2">
      <c r="A231" s="17">
        <f t="shared" si="13"/>
        <v>28</v>
      </c>
      <c r="B231" s="22" t="s">
        <v>298</v>
      </c>
      <c r="C231" s="22" t="s">
        <v>299</v>
      </c>
      <c r="D231" s="23" t="s">
        <v>334</v>
      </c>
      <c r="E231" s="20">
        <v>27624.84</v>
      </c>
      <c r="F231" s="20">
        <v>55440</v>
      </c>
      <c r="G231" s="21">
        <f t="shared" si="12"/>
        <v>83064.84</v>
      </c>
    </row>
    <row r="232" spans="1:7" outlineLevel="2" x14ac:dyDescent="0.2">
      <c r="A232" s="17">
        <f t="shared" si="13"/>
        <v>29</v>
      </c>
      <c r="B232" s="22" t="s">
        <v>298</v>
      </c>
      <c r="C232" s="22" t="s">
        <v>299</v>
      </c>
      <c r="D232" s="23" t="s">
        <v>335</v>
      </c>
      <c r="E232" s="20">
        <v>29831.52</v>
      </c>
      <c r="F232" s="20">
        <v>3603</v>
      </c>
      <c r="G232" s="21">
        <f t="shared" si="12"/>
        <v>33434.520000000004</v>
      </c>
    </row>
    <row r="233" spans="1:7" outlineLevel="2" x14ac:dyDescent="0.2">
      <c r="A233" s="17">
        <f t="shared" si="13"/>
        <v>30</v>
      </c>
      <c r="B233" s="22" t="s">
        <v>298</v>
      </c>
      <c r="C233" s="22" t="s">
        <v>299</v>
      </c>
      <c r="D233" s="23" t="s">
        <v>336</v>
      </c>
      <c r="E233" s="20">
        <v>77470.05</v>
      </c>
      <c r="F233" s="20"/>
      <c r="G233" s="21">
        <f t="shared" si="12"/>
        <v>77470.05</v>
      </c>
    </row>
    <row r="234" spans="1:7" outlineLevel="2" x14ac:dyDescent="0.2">
      <c r="A234" s="17">
        <f t="shared" si="13"/>
        <v>31</v>
      </c>
      <c r="B234" s="22" t="s">
        <v>298</v>
      </c>
      <c r="C234" s="22" t="s">
        <v>337</v>
      </c>
      <c r="D234" s="23" t="s">
        <v>338</v>
      </c>
      <c r="E234" s="20">
        <v>1890.9</v>
      </c>
      <c r="F234" s="20">
        <v>63030</v>
      </c>
      <c r="G234" s="21">
        <f t="shared" si="12"/>
        <v>64920.9</v>
      </c>
    </row>
    <row r="235" spans="1:7" outlineLevel="2" x14ac:dyDescent="0.2">
      <c r="A235" s="17">
        <f t="shared" si="13"/>
        <v>32</v>
      </c>
      <c r="B235" s="22" t="s">
        <v>298</v>
      </c>
      <c r="C235" s="22" t="s">
        <v>339</v>
      </c>
      <c r="D235" s="23" t="s">
        <v>340</v>
      </c>
      <c r="E235" s="20">
        <v>2779.2</v>
      </c>
      <c r="F235" s="20">
        <v>89860.800000000003</v>
      </c>
      <c r="G235" s="21">
        <f t="shared" si="12"/>
        <v>92640</v>
      </c>
    </row>
    <row r="236" spans="1:7" outlineLevel="2" x14ac:dyDescent="0.2">
      <c r="A236" s="17">
        <f t="shared" si="13"/>
        <v>33</v>
      </c>
      <c r="B236" s="22" t="s">
        <v>298</v>
      </c>
      <c r="C236" s="22" t="s">
        <v>341</v>
      </c>
      <c r="D236" s="23" t="s">
        <v>342</v>
      </c>
      <c r="E236" s="20">
        <v>12982.2</v>
      </c>
      <c r="F236" s="20">
        <v>112740</v>
      </c>
      <c r="G236" s="21">
        <f t="shared" si="12"/>
        <v>125722.2</v>
      </c>
    </row>
    <row r="237" spans="1:7" outlineLevel="1" x14ac:dyDescent="0.2">
      <c r="A237" s="17"/>
      <c r="B237" s="24" t="s">
        <v>343</v>
      </c>
      <c r="C237" s="22"/>
      <c r="D237" s="23"/>
      <c r="E237" s="20">
        <f>SUBTOTAL(9,E204:E236)</f>
        <v>1428237.09</v>
      </c>
      <c r="F237" s="20">
        <f>SUBTOTAL(9,F204:F236)</f>
        <v>2804690.34</v>
      </c>
      <c r="G237" s="21">
        <f>SUBTOTAL(9,G204:G236)</f>
        <v>4232927.4299999988</v>
      </c>
    </row>
    <row r="238" spans="1:7" outlineLevel="2" x14ac:dyDescent="0.2">
      <c r="A238" s="17">
        <v>1</v>
      </c>
      <c r="B238" s="22" t="s">
        <v>344</v>
      </c>
      <c r="C238" s="22" t="s">
        <v>345</v>
      </c>
      <c r="D238" s="23" t="s">
        <v>346</v>
      </c>
      <c r="E238" s="20">
        <v>520002.23</v>
      </c>
      <c r="F238" s="20">
        <v>1947480</v>
      </c>
      <c r="G238" s="21">
        <f t="shared" si="12"/>
        <v>2467482.23</v>
      </c>
    </row>
    <row r="239" spans="1:7" outlineLevel="2" x14ac:dyDescent="0.2">
      <c r="A239" s="17">
        <f>+A238+1</f>
        <v>2</v>
      </c>
      <c r="B239" s="18" t="s">
        <v>344</v>
      </c>
      <c r="C239" s="18" t="s">
        <v>345</v>
      </c>
      <c r="D239" s="19" t="s">
        <v>347</v>
      </c>
      <c r="E239" s="20">
        <v>61251</v>
      </c>
      <c r="F239" s="20">
        <v>808510</v>
      </c>
      <c r="G239" s="21">
        <f t="shared" si="12"/>
        <v>869761</v>
      </c>
    </row>
    <row r="240" spans="1:7" outlineLevel="2" x14ac:dyDescent="0.2">
      <c r="A240" s="17">
        <f>+A239+1</f>
        <v>3</v>
      </c>
      <c r="B240" s="18" t="s">
        <v>344</v>
      </c>
      <c r="C240" s="18" t="s">
        <v>348</v>
      </c>
      <c r="D240" s="19" t="s">
        <v>349</v>
      </c>
      <c r="E240" s="20">
        <v>1554.3</v>
      </c>
      <c r="F240" s="20">
        <v>51810</v>
      </c>
      <c r="G240" s="21">
        <f t="shared" si="12"/>
        <v>53364.3</v>
      </c>
    </row>
    <row r="241" spans="1:7" outlineLevel="2" x14ac:dyDescent="0.2">
      <c r="A241" s="17">
        <f t="shared" ref="A241:A278" si="14">+A240+1</f>
        <v>4</v>
      </c>
      <c r="B241" s="18" t="s">
        <v>344</v>
      </c>
      <c r="C241" s="18" t="s">
        <v>348</v>
      </c>
      <c r="D241" s="19" t="s">
        <v>350</v>
      </c>
      <c r="E241" s="20">
        <v>32719.11</v>
      </c>
      <c r="F241" s="20">
        <v>51810</v>
      </c>
      <c r="G241" s="21">
        <f t="shared" si="12"/>
        <v>84529.11</v>
      </c>
    </row>
    <row r="242" spans="1:7" outlineLevel="2" x14ac:dyDescent="0.2">
      <c r="A242" s="17">
        <f t="shared" si="14"/>
        <v>5</v>
      </c>
      <c r="B242" s="18" t="s">
        <v>344</v>
      </c>
      <c r="C242" s="18" t="s">
        <v>351</v>
      </c>
      <c r="D242" s="19" t="s">
        <v>352</v>
      </c>
      <c r="E242" s="20">
        <v>1861.2</v>
      </c>
      <c r="F242" s="20">
        <v>62040</v>
      </c>
      <c r="G242" s="21">
        <f t="shared" si="12"/>
        <v>63901.2</v>
      </c>
    </row>
    <row r="243" spans="1:7" outlineLevel="2" x14ac:dyDescent="0.2">
      <c r="A243" s="17">
        <f t="shared" si="14"/>
        <v>6</v>
      </c>
      <c r="B243" s="18" t="s">
        <v>344</v>
      </c>
      <c r="C243" s="18" t="s">
        <v>353</v>
      </c>
      <c r="D243" s="32" t="s">
        <v>354</v>
      </c>
      <c r="E243" s="20">
        <v>3710</v>
      </c>
      <c r="F243" s="20">
        <v>74190</v>
      </c>
      <c r="G243" s="21">
        <f t="shared" si="12"/>
        <v>77900</v>
      </c>
    </row>
    <row r="244" spans="1:7" outlineLevel="2" x14ac:dyDescent="0.2">
      <c r="A244" s="17">
        <f t="shared" si="14"/>
        <v>7</v>
      </c>
      <c r="B244" s="18" t="s">
        <v>344</v>
      </c>
      <c r="C244" s="18" t="s">
        <v>355</v>
      </c>
      <c r="D244" s="19" t="s">
        <v>356</v>
      </c>
      <c r="E244" s="20">
        <v>45784.3</v>
      </c>
      <c r="F244" s="20">
        <v>98370</v>
      </c>
      <c r="G244" s="21">
        <f t="shared" si="12"/>
        <v>144154.29999999999</v>
      </c>
    </row>
    <row r="245" spans="1:7" outlineLevel="2" x14ac:dyDescent="0.2">
      <c r="A245" s="17">
        <f t="shared" si="14"/>
        <v>8</v>
      </c>
      <c r="B245" s="18" t="s">
        <v>344</v>
      </c>
      <c r="C245" s="18" t="s">
        <v>355</v>
      </c>
      <c r="D245" s="19" t="s">
        <v>357</v>
      </c>
      <c r="E245" s="20">
        <v>37848.99</v>
      </c>
      <c r="F245" s="20"/>
      <c r="G245" s="21">
        <f t="shared" si="12"/>
        <v>37848.99</v>
      </c>
    </row>
    <row r="246" spans="1:7" outlineLevel="2" x14ac:dyDescent="0.2">
      <c r="A246" s="17">
        <f t="shared" si="14"/>
        <v>9</v>
      </c>
      <c r="B246" s="18" t="s">
        <v>344</v>
      </c>
      <c r="C246" s="18" t="s">
        <v>358</v>
      </c>
      <c r="D246" s="19" t="s">
        <v>359</v>
      </c>
      <c r="E246" s="20">
        <v>29151</v>
      </c>
      <c r="F246" s="20"/>
      <c r="G246" s="21">
        <f t="shared" si="12"/>
        <v>29151</v>
      </c>
    </row>
    <row r="247" spans="1:7" outlineLevel="2" x14ac:dyDescent="0.2">
      <c r="A247" s="17">
        <f t="shared" si="14"/>
        <v>10</v>
      </c>
      <c r="B247" s="18" t="s">
        <v>344</v>
      </c>
      <c r="C247" s="18" t="s">
        <v>358</v>
      </c>
      <c r="D247" s="19" t="s">
        <v>360</v>
      </c>
      <c r="E247" s="20">
        <v>24365.1</v>
      </c>
      <c r="F247" s="20"/>
      <c r="G247" s="21">
        <f t="shared" si="12"/>
        <v>24365.1</v>
      </c>
    </row>
    <row r="248" spans="1:7" outlineLevel="2" x14ac:dyDescent="0.2">
      <c r="A248" s="17">
        <f t="shared" si="14"/>
        <v>11</v>
      </c>
      <c r="B248" s="18" t="s">
        <v>344</v>
      </c>
      <c r="C248" s="18" t="s">
        <v>345</v>
      </c>
      <c r="D248" s="19" t="s">
        <v>361</v>
      </c>
      <c r="E248" s="20">
        <v>357717.36</v>
      </c>
      <c r="F248" s="20">
        <v>200820</v>
      </c>
      <c r="G248" s="21">
        <f t="shared" si="12"/>
        <v>558537.36</v>
      </c>
    </row>
    <row r="249" spans="1:7" outlineLevel="2" x14ac:dyDescent="0.2">
      <c r="A249" s="17">
        <f t="shared" si="14"/>
        <v>12</v>
      </c>
      <c r="B249" s="18" t="s">
        <v>344</v>
      </c>
      <c r="C249" s="18" t="s">
        <v>345</v>
      </c>
      <c r="D249" s="19" t="s">
        <v>362</v>
      </c>
      <c r="E249" s="20">
        <v>151207.32</v>
      </c>
      <c r="F249" s="20">
        <v>505590</v>
      </c>
      <c r="G249" s="21">
        <f t="shared" si="12"/>
        <v>656797.32000000007</v>
      </c>
    </row>
    <row r="250" spans="1:7" outlineLevel="2" x14ac:dyDescent="0.2">
      <c r="A250" s="17">
        <f t="shared" si="14"/>
        <v>13</v>
      </c>
      <c r="B250" s="18" t="s">
        <v>344</v>
      </c>
      <c r="C250" s="18" t="s">
        <v>345</v>
      </c>
      <c r="D250" s="19" t="s">
        <v>363</v>
      </c>
      <c r="E250" s="20">
        <v>138111.1</v>
      </c>
      <c r="F250" s="20">
        <v>195630</v>
      </c>
      <c r="G250" s="21">
        <f t="shared" si="12"/>
        <v>333741.09999999998</v>
      </c>
    </row>
    <row r="251" spans="1:7" outlineLevel="2" x14ac:dyDescent="0.2">
      <c r="A251" s="17">
        <f t="shared" si="14"/>
        <v>14</v>
      </c>
      <c r="B251" s="18" t="s">
        <v>344</v>
      </c>
      <c r="C251" s="18" t="s">
        <v>345</v>
      </c>
      <c r="D251" s="19" t="s">
        <v>364</v>
      </c>
      <c r="E251" s="20">
        <v>6642</v>
      </c>
      <c r="F251" s="20">
        <v>132840</v>
      </c>
      <c r="G251" s="21">
        <f t="shared" si="12"/>
        <v>139482</v>
      </c>
    </row>
    <row r="252" spans="1:7" outlineLevel="2" x14ac:dyDescent="0.2">
      <c r="A252" s="17">
        <f t="shared" si="14"/>
        <v>15</v>
      </c>
      <c r="B252" s="18" t="s">
        <v>344</v>
      </c>
      <c r="C252" s="18" t="s">
        <v>365</v>
      </c>
      <c r="D252" s="19" t="s">
        <v>366</v>
      </c>
      <c r="E252" s="20">
        <f>32133+33600</f>
        <v>65733</v>
      </c>
      <c r="F252" s="20">
        <v>181170</v>
      </c>
      <c r="G252" s="21">
        <f t="shared" si="12"/>
        <v>246903</v>
      </c>
    </row>
    <row r="253" spans="1:7" outlineLevel="2" x14ac:dyDescent="0.2">
      <c r="A253" s="17">
        <f t="shared" si="14"/>
        <v>16</v>
      </c>
      <c r="B253" s="18" t="s">
        <v>344</v>
      </c>
      <c r="C253" s="18" t="s">
        <v>367</v>
      </c>
      <c r="D253" s="19" t="s">
        <v>368</v>
      </c>
      <c r="E253" s="20">
        <v>28534.29</v>
      </c>
      <c r="F253" s="20"/>
      <c r="G253" s="21">
        <f t="shared" si="12"/>
        <v>28534.29</v>
      </c>
    </row>
    <row r="254" spans="1:7" outlineLevel="2" x14ac:dyDescent="0.2">
      <c r="A254" s="17">
        <f t="shared" si="14"/>
        <v>17</v>
      </c>
      <c r="B254" s="18" t="s">
        <v>344</v>
      </c>
      <c r="C254" s="18" t="s">
        <v>369</v>
      </c>
      <c r="D254" s="19" t="s">
        <v>370</v>
      </c>
      <c r="E254" s="20">
        <v>26526</v>
      </c>
      <c r="F254" s="20"/>
      <c r="G254" s="21">
        <f t="shared" si="12"/>
        <v>26526</v>
      </c>
    </row>
    <row r="255" spans="1:7" outlineLevel="2" x14ac:dyDescent="0.2">
      <c r="A255" s="17">
        <f t="shared" si="14"/>
        <v>18</v>
      </c>
      <c r="B255" s="18" t="s">
        <v>344</v>
      </c>
      <c r="C255" s="18" t="s">
        <v>371</v>
      </c>
      <c r="D255" s="19" t="s">
        <v>372</v>
      </c>
      <c r="E255" s="20">
        <v>74561.009999999995</v>
      </c>
      <c r="F255" s="20"/>
      <c r="G255" s="21">
        <f t="shared" si="12"/>
        <v>74561.009999999995</v>
      </c>
    </row>
    <row r="256" spans="1:7" outlineLevel="2" x14ac:dyDescent="0.2">
      <c r="A256" s="17">
        <f t="shared" si="14"/>
        <v>19</v>
      </c>
      <c r="B256" s="18" t="s">
        <v>344</v>
      </c>
      <c r="C256" s="18" t="s">
        <v>373</v>
      </c>
      <c r="D256" s="19" t="s">
        <v>374</v>
      </c>
      <c r="E256" s="20">
        <f>31538.73+52564.57+63077.48</f>
        <v>147180.78</v>
      </c>
      <c r="F256" s="20"/>
      <c r="G256" s="21">
        <f t="shared" si="12"/>
        <v>147180.78</v>
      </c>
    </row>
    <row r="257" spans="1:7" outlineLevel="2" x14ac:dyDescent="0.2">
      <c r="A257" s="17">
        <f t="shared" si="14"/>
        <v>20</v>
      </c>
      <c r="B257" s="18" t="s">
        <v>344</v>
      </c>
      <c r="C257" s="18" t="s">
        <v>373</v>
      </c>
      <c r="D257" s="19" t="s">
        <v>375</v>
      </c>
      <c r="E257" s="20">
        <v>63458.31</v>
      </c>
      <c r="F257" s="20">
        <v>247380</v>
      </c>
      <c r="G257" s="21">
        <f t="shared" si="12"/>
        <v>310838.31</v>
      </c>
    </row>
    <row r="258" spans="1:7" outlineLevel="2" x14ac:dyDescent="0.2">
      <c r="A258" s="17">
        <f t="shared" si="14"/>
        <v>21</v>
      </c>
      <c r="B258" s="18" t="s">
        <v>344</v>
      </c>
      <c r="C258" s="18" t="s">
        <v>376</v>
      </c>
      <c r="D258" s="19" t="s">
        <v>377</v>
      </c>
      <c r="E258" s="20">
        <v>27790.02</v>
      </c>
      <c r="F258" s="20"/>
      <c r="G258" s="21">
        <f t="shared" si="12"/>
        <v>27790.02</v>
      </c>
    </row>
    <row r="259" spans="1:7" outlineLevel="2" x14ac:dyDescent="0.2">
      <c r="A259" s="17">
        <f t="shared" si="14"/>
        <v>22</v>
      </c>
      <c r="B259" s="18" t="s">
        <v>344</v>
      </c>
      <c r="C259" s="18" t="s">
        <v>376</v>
      </c>
      <c r="D259" s="19" t="s">
        <v>378</v>
      </c>
      <c r="E259" s="20">
        <v>1861.2</v>
      </c>
      <c r="F259" s="20">
        <v>62040</v>
      </c>
      <c r="G259" s="21">
        <f t="shared" si="12"/>
        <v>63901.2</v>
      </c>
    </row>
    <row r="260" spans="1:7" outlineLevel="2" x14ac:dyDescent="0.2">
      <c r="A260" s="17">
        <f t="shared" si="14"/>
        <v>23</v>
      </c>
      <c r="B260" s="22" t="s">
        <v>344</v>
      </c>
      <c r="C260" s="22" t="s">
        <v>379</v>
      </c>
      <c r="D260" s="23" t="s">
        <v>380</v>
      </c>
      <c r="E260" s="20">
        <v>2996.1</v>
      </c>
      <c r="F260" s="20">
        <v>99870</v>
      </c>
      <c r="G260" s="21">
        <f t="shared" si="12"/>
        <v>102866.1</v>
      </c>
    </row>
    <row r="261" spans="1:7" outlineLevel="2" x14ac:dyDescent="0.2">
      <c r="A261" s="17">
        <f t="shared" si="14"/>
        <v>24</v>
      </c>
      <c r="B261" s="22" t="s">
        <v>344</v>
      </c>
      <c r="C261" s="22" t="s">
        <v>348</v>
      </c>
      <c r="D261" s="23" t="s">
        <v>381</v>
      </c>
      <c r="E261" s="20">
        <v>3356.1</v>
      </c>
      <c r="F261" s="20">
        <v>111870</v>
      </c>
      <c r="G261" s="21">
        <f t="shared" si="12"/>
        <v>115226.1</v>
      </c>
    </row>
    <row r="262" spans="1:7" outlineLevel="2" x14ac:dyDescent="0.2">
      <c r="A262" s="17">
        <f t="shared" si="14"/>
        <v>25</v>
      </c>
      <c r="B262" s="22" t="s">
        <v>344</v>
      </c>
      <c r="C262" s="22" t="s">
        <v>348</v>
      </c>
      <c r="D262" s="23" t="s">
        <v>382</v>
      </c>
      <c r="E262" s="20">
        <v>88062</v>
      </c>
      <c r="F262" s="20">
        <v>215400</v>
      </c>
      <c r="G262" s="21">
        <f t="shared" si="12"/>
        <v>303462</v>
      </c>
    </row>
    <row r="263" spans="1:7" outlineLevel="2" x14ac:dyDescent="0.2">
      <c r="A263" s="17">
        <f t="shared" si="14"/>
        <v>26</v>
      </c>
      <c r="B263" s="22" t="s">
        <v>344</v>
      </c>
      <c r="C263" s="22" t="s">
        <v>348</v>
      </c>
      <c r="D263" s="23" t="s">
        <v>383</v>
      </c>
      <c r="E263" s="20">
        <v>282.60000000000002</v>
      </c>
      <c r="F263" s="20">
        <v>281970</v>
      </c>
      <c r="G263" s="21">
        <f t="shared" si="12"/>
        <v>282252.59999999998</v>
      </c>
    </row>
    <row r="264" spans="1:7" outlineLevel="2" x14ac:dyDescent="0.2">
      <c r="A264" s="17">
        <f t="shared" si="14"/>
        <v>27</v>
      </c>
      <c r="B264" s="22" t="s">
        <v>344</v>
      </c>
      <c r="C264" s="22" t="s">
        <v>351</v>
      </c>
      <c r="D264" s="23" t="s">
        <v>384</v>
      </c>
      <c r="E264" s="20">
        <v>2941.2</v>
      </c>
      <c r="F264" s="20">
        <v>98040</v>
      </c>
      <c r="G264" s="21">
        <f t="shared" si="12"/>
        <v>100981.2</v>
      </c>
    </row>
    <row r="265" spans="1:7" outlineLevel="2" x14ac:dyDescent="0.2">
      <c r="A265" s="17">
        <f t="shared" si="14"/>
        <v>28</v>
      </c>
      <c r="B265" s="22" t="s">
        <v>344</v>
      </c>
      <c r="C265" s="22" t="s">
        <v>385</v>
      </c>
      <c r="D265" s="23" t="s">
        <v>386</v>
      </c>
      <c r="E265" s="20">
        <v>5296.5</v>
      </c>
      <c r="F265" s="20">
        <v>176550</v>
      </c>
      <c r="G265" s="21">
        <f t="shared" si="12"/>
        <v>181846.5</v>
      </c>
    </row>
    <row r="266" spans="1:7" outlineLevel="2" x14ac:dyDescent="0.2">
      <c r="A266" s="17">
        <f t="shared" si="14"/>
        <v>29</v>
      </c>
      <c r="B266" s="22" t="s">
        <v>344</v>
      </c>
      <c r="C266" s="22" t="s">
        <v>387</v>
      </c>
      <c r="D266" s="23" t="s">
        <v>330</v>
      </c>
      <c r="E266" s="20">
        <v>38790</v>
      </c>
      <c r="F266" s="20"/>
      <c r="G266" s="21">
        <f t="shared" si="12"/>
        <v>38790</v>
      </c>
    </row>
    <row r="267" spans="1:7" outlineLevel="2" x14ac:dyDescent="0.2">
      <c r="A267" s="17">
        <f t="shared" si="14"/>
        <v>30</v>
      </c>
      <c r="B267" s="22" t="s">
        <v>344</v>
      </c>
      <c r="C267" s="22" t="s">
        <v>345</v>
      </c>
      <c r="D267" s="23" t="s">
        <v>388</v>
      </c>
      <c r="E267" s="20">
        <v>23261.25</v>
      </c>
      <c r="F267" s="20">
        <v>60120</v>
      </c>
      <c r="G267" s="21">
        <f t="shared" si="12"/>
        <v>83381.25</v>
      </c>
    </row>
    <row r="268" spans="1:7" outlineLevel="2" x14ac:dyDescent="0.2">
      <c r="A268" s="17">
        <f t="shared" si="14"/>
        <v>31</v>
      </c>
      <c r="B268" s="22" t="s">
        <v>344</v>
      </c>
      <c r="C268" s="22" t="s">
        <v>365</v>
      </c>
      <c r="D268" s="23" t="s">
        <v>389</v>
      </c>
      <c r="E268" s="20">
        <v>36699.199999999997</v>
      </c>
      <c r="F268" s="20">
        <v>55440</v>
      </c>
      <c r="G268" s="21">
        <f t="shared" ref="G268:G331" si="15">+E268+F268</f>
        <v>92139.199999999997</v>
      </c>
    </row>
    <row r="269" spans="1:7" outlineLevel="2" x14ac:dyDescent="0.2">
      <c r="A269" s="17">
        <f t="shared" si="14"/>
        <v>32</v>
      </c>
      <c r="B269" s="22" t="s">
        <v>344</v>
      </c>
      <c r="C269" s="22" t="s">
        <v>365</v>
      </c>
      <c r="D269" s="23" t="s">
        <v>390</v>
      </c>
      <c r="E269" s="20">
        <v>23403</v>
      </c>
      <c r="F269" s="20"/>
      <c r="G269" s="21">
        <f t="shared" si="15"/>
        <v>23403</v>
      </c>
    </row>
    <row r="270" spans="1:7" outlineLevel="2" x14ac:dyDescent="0.2">
      <c r="A270" s="17">
        <f t="shared" si="14"/>
        <v>33</v>
      </c>
      <c r="B270" s="22" t="s">
        <v>344</v>
      </c>
      <c r="C270" s="22" t="s">
        <v>367</v>
      </c>
      <c r="D270" s="23" t="s">
        <v>391</v>
      </c>
      <c r="E270" s="20">
        <f>1719+11438</f>
        <v>13157</v>
      </c>
      <c r="F270" s="20">
        <f>57300+114600</f>
        <v>171900</v>
      </c>
      <c r="G270" s="21">
        <f t="shared" si="15"/>
        <v>185057</v>
      </c>
    </row>
    <row r="271" spans="1:7" outlineLevel="2" x14ac:dyDescent="0.2">
      <c r="A271" s="17">
        <f t="shared" si="14"/>
        <v>34</v>
      </c>
      <c r="B271" s="22" t="s">
        <v>344</v>
      </c>
      <c r="C271" s="22" t="s">
        <v>369</v>
      </c>
      <c r="D271" s="23" t="s">
        <v>392</v>
      </c>
      <c r="E271" s="20">
        <v>69303.210000000006</v>
      </c>
      <c r="F271" s="20">
        <v>319200</v>
      </c>
      <c r="G271" s="21">
        <f t="shared" si="15"/>
        <v>388503.21</v>
      </c>
    </row>
    <row r="272" spans="1:7" outlineLevel="2" x14ac:dyDescent="0.2">
      <c r="A272" s="17">
        <f t="shared" si="14"/>
        <v>35</v>
      </c>
      <c r="B272" s="22" t="s">
        <v>344</v>
      </c>
      <c r="C272" s="22" t="s">
        <v>393</v>
      </c>
      <c r="D272" s="23" t="s">
        <v>394</v>
      </c>
      <c r="E272" s="20">
        <v>23339.7</v>
      </c>
      <c r="F272" s="20">
        <v>57103.199999999997</v>
      </c>
      <c r="G272" s="21">
        <f t="shared" si="15"/>
        <v>80442.899999999994</v>
      </c>
    </row>
    <row r="273" spans="1:7" outlineLevel="2" x14ac:dyDescent="0.2">
      <c r="A273" s="17">
        <f t="shared" si="14"/>
        <v>36</v>
      </c>
      <c r="B273" s="22" t="s">
        <v>344</v>
      </c>
      <c r="C273" s="22" t="s">
        <v>395</v>
      </c>
      <c r="D273" s="23" t="s">
        <v>396</v>
      </c>
      <c r="E273" s="20">
        <v>27652.05</v>
      </c>
      <c r="F273" s="20"/>
      <c r="G273" s="21">
        <f t="shared" si="15"/>
        <v>27652.05</v>
      </c>
    </row>
    <row r="274" spans="1:7" outlineLevel="2" x14ac:dyDescent="0.2">
      <c r="A274" s="17">
        <f t="shared" si="14"/>
        <v>37</v>
      </c>
      <c r="B274" s="22" t="s">
        <v>344</v>
      </c>
      <c r="C274" s="22" t="s">
        <v>395</v>
      </c>
      <c r="D274" s="23" t="s">
        <v>397</v>
      </c>
      <c r="E274" s="20">
        <v>24837.75</v>
      </c>
      <c r="F274" s="20"/>
      <c r="G274" s="21">
        <f t="shared" si="15"/>
        <v>24837.75</v>
      </c>
    </row>
    <row r="275" spans="1:7" outlineLevel="2" x14ac:dyDescent="0.2">
      <c r="A275" s="17">
        <f t="shared" si="14"/>
        <v>38</v>
      </c>
      <c r="B275" s="22" t="s">
        <v>344</v>
      </c>
      <c r="C275" s="22" t="s">
        <v>398</v>
      </c>
      <c r="D275" s="23" t="s">
        <v>399</v>
      </c>
      <c r="E275" s="20">
        <v>25290</v>
      </c>
      <c r="F275" s="20"/>
      <c r="G275" s="21">
        <f t="shared" si="15"/>
        <v>25290</v>
      </c>
    </row>
    <row r="276" spans="1:7" outlineLevel="2" x14ac:dyDescent="0.2">
      <c r="A276" s="17">
        <f t="shared" si="14"/>
        <v>39</v>
      </c>
      <c r="B276" s="22" t="s">
        <v>344</v>
      </c>
      <c r="C276" s="22" t="s">
        <v>400</v>
      </c>
      <c r="D276" s="23" t="s">
        <v>401</v>
      </c>
      <c r="E276" s="20">
        <v>1581.3</v>
      </c>
      <c r="F276" s="20">
        <v>52710</v>
      </c>
      <c r="G276" s="21">
        <f t="shared" si="15"/>
        <v>54291.3</v>
      </c>
    </row>
    <row r="277" spans="1:7" outlineLevel="2" x14ac:dyDescent="0.2">
      <c r="A277" s="17">
        <f t="shared" si="14"/>
        <v>40</v>
      </c>
      <c r="B277" s="22" t="s">
        <v>344</v>
      </c>
      <c r="C277" s="22" t="s">
        <v>402</v>
      </c>
      <c r="D277" s="23" t="s">
        <v>403</v>
      </c>
      <c r="E277" s="20">
        <v>1638</v>
      </c>
      <c r="F277" s="20">
        <v>54570</v>
      </c>
      <c r="G277" s="21">
        <f t="shared" si="15"/>
        <v>56208</v>
      </c>
    </row>
    <row r="278" spans="1:7" outlineLevel="2" x14ac:dyDescent="0.2">
      <c r="A278" s="17">
        <f t="shared" si="14"/>
        <v>41</v>
      </c>
      <c r="B278" s="22" t="s">
        <v>344</v>
      </c>
      <c r="C278" s="22" t="s">
        <v>379</v>
      </c>
      <c r="D278" s="23" t="s">
        <v>404</v>
      </c>
      <c r="E278" s="20">
        <v>9000</v>
      </c>
      <c r="F278" s="20">
        <v>84180</v>
      </c>
      <c r="G278" s="21">
        <f t="shared" si="15"/>
        <v>93180</v>
      </c>
    </row>
    <row r="279" spans="1:7" outlineLevel="1" x14ac:dyDescent="0.2">
      <c r="A279" s="17"/>
      <c r="B279" s="24" t="s">
        <v>405</v>
      </c>
      <c r="C279" s="22"/>
      <c r="D279" s="23"/>
      <c r="E279" s="20">
        <f>SUBTOTAL(9,E238:E278)</f>
        <v>2268456.58</v>
      </c>
      <c r="F279" s="20">
        <f>SUBTOTAL(9,F238:F278)</f>
        <v>6458603.2000000002</v>
      </c>
      <c r="G279" s="21">
        <f>SUBTOTAL(9,G238:G278)</f>
        <v>8727059.7799999993</v>
      </c>
    </row>
    <row r="280" spans="1:7" outlineLevel="2" x14ac:dyDescent="0.2">
      <c r="A280" s="17">
        <v>1</v>
      </c>
      <c r="B280" s="22" t="s">
        <v>406</v>
      </c>
      <c r="C280" s="22" t="s">
        <v>407</v>
      </c>
      <c r="D280" s="23" t="s">
        <v>408</v>
      </c>
      <c r="E280" s="20">
        <v>85884.34</v>
      </c>
      <c r="F280" s="20">
        <v>1266639</v>
      </c>
      <c r="G280" s="21">
        <f t="shared" si="15"/>
        <v>1352523.34</v>
      </c>
    </row>
    <row r="281" spans="1:7" outlineLevel="2" x14ac:dyDescent="0.2">
      <c r="A281" s="17">
        <f>+A280+1</f>
        <v>2</v>
      </c>
      <c r="B281" s="18" t="s">
        <v>406</v>
      </c>
      <c r="C281" s="18" t="s">
        <v>409</v>
      </c>
      <c r="D281" s="19" t="s">
        <v>410</v>
      </c>
      <c r="E281" s="20">
        <v>2728.5</v>
      </c>
      <c r="F281" s="20">
        <v>54570</v>
      </c>
      <c r="G281" s="21">
        <f t="shared" si="15"/>
        <v>57298.5</v>
      </c>
    </row>
    <row r="282" spans="1:7" outlineLevel="2" x14ac:dyDescent="0.2">
      <c r="A282" s="17">
        <f>+A281+1</f>
        <v>3</v>
      </c>
      <c r="B282" s="18" t="s">
        <v>406</v>
      </c>
      <c r="C282" s="18" t="s">
        <v>407</v>
      </c>
      <c r="D282" s="19" t="s">
        <v>411</v>
      </c>
      <c r="E282" s="20">
        <v>31107</v>
      </c>
      <c r="F282" s="20"/>
      <c r="G282" s="21">
        <f t="shared" si="15"/>
        <v>31107</v>
      </c>
    </row>
    <row r="283" spans="1:7" outlineLevel="2" x14ac:dyDescent="0.2">
      <c r="A283" s="17">
        <f t="shared" ref="A283:A294" si="16">+A282+1</f>
        <v>4</v>
      </c>
      <c r="B283" s="18" t="s">
        <v>406</v>
      </c>
      <c r="C283" s="18" t="s">
        <v>407</v>
      </c>
      <c r="D283" s="19" t="s">
        <v>412</v>
      </c>
      <c r="E283" s="20">
        <v>28023</v>
      </c>
      <c r="F283" s="20">
        <v>183960</v>
      </c>
      <c r="G283" s="21">
        <f t="shared" si="15"/>
        <v>211983</v>
      </c>
    </row>
    <row r="284" spans="1:7" outlineLevel="2" x14ac:dyDescent="0.2">
      <c r="A284" s="17">
        <f t="shared" si="16"/>
        <v>5</v>
      </c>
      <c r="B284" s="18" t="s">
        <v>406</v>
      </c>
      <c r="C284" s="18" t="s">
        <v>413</v>
      </c>
      <c r="D284" s="19" t="s">
        <v>414</v>
      </c>
      <c r="E284" s="20">
        <v>1637.1</v>
      </c>
      <c r="F284" s="20">
        <v>54570</v>
      </c>
      <c r="G284" s="21">
        <f t="shared" si="15"/>
        <v>56207.1</v>
      </c>
    </row>
    <row r="285" spans="1:7" outlineLevel="2" x14ac:dyDescent="0.2">
      <c r="A285" s="17">
        <f t="shared" si="16"/>
        <v>6</v>
      </c>
      <c r="B285" s="22" t="s">
        <v>406</v>
      </c>
      <c r="C285" s="22" t="s">
        <v>415</v>
      </c>
      <c r="D285" s="23" t="s">
        <v>416</v>
      </c>
      <c r="E285" s="20">
        <v>50683.98</v>
      </c>
      <c r="F285" s="20"/>
      <c r="G285" s="21">
        <f t="shared" si="15"/>
        <v>50683.98</v>
      </c>
    </row>
    <row r="286" spans="1:7" outlineLevel="2" x14ac:dyDescent="0.2">
      <c r="A286" s="17">
        <f t="shared" si="16"/>
        <v>7</v>
      </c>
      <c r="B286" s="22" t="s">
        <v>406</v>
      </c>
      <c r="C286" s="22" t="s">
        <v>407</v>
      </c>
      <c r="D286" s="23" t="s">
        <v>417</v>
      </c>
      <c r="E286" s="20">
        <v>62003.25</v>
      </c>
      <c r="F286" s="20"/>
      <c r="G286" s="21">
        <f t="shared" si="15"/>
        <v>62003.25</v>
      </c>
    </row>
    <row r="287" spans="1:7" outlineLevel="2" x14ac:dyDescent="0.2">
      <c r="A287" s="17">
        <f t="shared" si="16"/>
        <v>8</v>
      </c>
      <c r="B287" s="22" t="s">
        <v>406</v>
      </c>
      <c r="C287" s="22" t="s">
        <v>407</v>
      </c>
      <c r="D287" s="23" t="s">
        <v>418</v>
      </c>
      <c r="E287" s="20"/>
      <c r="F287" s="20">
        <v>92370</v>
      </c>
      <c r="G287" s="21">
        <f t="shared" si="15"/>
        <v>92370</v>
      </c>
    </row>
    <row r="288" spans="1:7" outlineLevel="2" x14ac:dyDescent="0.2">
      <c r="A288" s="17">
        <f t="shared" si="16"/>
        <v>9</v>
      </c>
      <c r="B288" s="22" t="s">
        <v>406</v>
      </c>
      <c r="C288" s="22" t="s">
        <v>407</v>
      </c>
      <c r="D288" s="23" t="s">
        <v>419</v>
      </c>
      <c r="E288" s="20"/>
      <c r="F288" s="20">
        <v>57300</v>
      </c>
      <c r="G288" s="21">
        <f t="shared" si="15"/>
        <v>57300</v>
      </c>
    </row>
    <row r="289" spans="1:7" outlineLevel="2" x14ac:dyDescent="0.2">
      <c r="A289" s="17">
        <f t="shared" si="16"/>
        <v>10</v>
      </c>
      <c r="B289" s="22" t="s">
        <v>406</v>
      </c>
      <c r="C289" s="22" t="s">
        <v>420</v>
      </c>
      <c r="D289" s="23" t="s">
        <v>421</v>
      </c>
      <c r="E289" s="20"/>
      <c r="F289" s="20">
        <v>84090</v>
      </c>
      <c r="G289" s="21">
        <f t="shared" si="15"/>
        <v>84090</v>
      </c>
    </row>
    <row r="290" spans="1:7" outlineLevel="2" x14ac:dyDescent="0.2">
      <c r="A290" s="17">
        <f t="shared" si="16"/>
        <v>11</v>
      </c>
      <c r="B290" s="22" t="s">
        <v>406</v>
      </c>
      <c r="C290" s="22" t="s">
        <v>422</v>
      </c>
      <c r="D290" s="23" t="s">
        <v>423</v>
      </c>
      <c r="E290" s="20">
        <v>8930.9500000000007</v>
      </c>
      <c r="F290" s="20">
        <v>228591</v>
      </c>
      <c r="G290" s="21">
        <f t="shared" si="15"/>
        <v>237521.95</v>
      </c>
    </row>
    <row r="291" spans="1:7" outlineLevel="2" x14ac:dyDescent="0.2">
      <c r="A291" s="17">
        <f t="shared" si="16"/>
        <v>12</v>
      </c>
      <c r="B291" s="22" t="s">
        <v>406</v>
      </c>
      <c r="C291" s="22" t="s">
        <v>413</v>
      </c>
      <c r="D291" s="23" t="s">
        <v>424</v>
      </c>
      <c r="E291" s="20"/>
      <c r="F291" s="20">
        <v>110880</v>
      </c>
      <c r="G291" s="21">
        <f t="shared" si="15"/>
        <v>110880</v>
      </c>
    </row>
    <row r="292" spans="1:7" outlineLevel="2" x14ac:dyDescent="0.2">
      <c r="A292" s="17">
        <f t="shared" si="16"/>
        <v>13</v>
      </c>
      <c r="B292" s="22" t="s">
        <v>406</v>
      </c>
      <c r="C292" s="22" t="s">
        <v>413</v>
      </c>
      <c r="D292" s="23" t="s">
        <v>425</v>
      </c>
      <c r="E292" s="20"/>
      <c r="F292" s="20">
        <v>56370</v>
      </c>
      <c r="G292" s="21">
        <f t="shared" si="15"/>
        <v>56370</v>
      </c>
    </row>
    <row r="293" spans="1:7" outlineLevel="2" x14ac:dyDescent="0.2">
      <c r="A293" s="17">
        <f t="shared" si="16"/>
        <v>14</v>
      </c>
      <c r="B293" s="22" t="s">
        <v>406</v>
      </c>
      <c r="C293" s="22" t="s">
        <v>426</v>
      </c>
      <c r="D293" s="23" t="s">
        <v>427</v>
      </c>
      <c r="E293" s="20"/>
      <c r="F293" s="20">
        <v>45420</v>
      </c>
      <c r="G293" s="21">
        <f t="shared" si="15"/>
        <v>45420</v>
      </c>
    </row>
    <row r="294" spans="1:7" outlineLevel="2" x14ac:dyDescent="0.2">
      <c r="A294" s="17">
        <f t="shared" si="16"/>
        <v>15</v>
      </c>
      <c r="B294" s="22" t="s">
        <v>406</v>
      </c>
      <c r="C294" s="22" t="s">
        <v>426</v>
      </c>
      <c r="D294" s="23" t="s">
        <v>428</v>
      </c>
      <c r="E294" s="20"/>
      <c r="F294" s="20">
        <v>85680</v>
      </c>
      <c r="G294" s="21">
        <f t="shared" si="15"/>
        <v>85680</v>
      </c>
    </row>
    <row r="295" spans="1:7" outlineLevel="1" x14ac:dyDescent="0.2">
      <c r="A295" s="17"/>
      <c r="B295" s="24" t="s">
        <v>429</v>
      </c>
      <c r="C295" s="22"/>
      <c r="D295" s="23"/>
      <c r="E295" s="20">
        <f>SUBTOTAL(9,E280:E294)</f>
        <v>270998.12</v>
      </c>
      <c r="F295" s="20">
        <f>SUBTOTAL(9,F280:F294)</f>
        <v>2320440</v>
      </c>
      <c r="G295" s="21">
        <f>SUBTOTAL(9,G280:G294)</f>
        <v>2591438.12</v>
      </c>
    </row>
    <row r="296" spans="1:7" outlineLevel="2" x14ac:dyDescent="0.2">
      <c r="A296" s="17">
        <v>1</v>
      </c>
      <c r="B296" s="18" t="s">
        <v>430</v>
      </c>
      <c r="C296" s="18" t="s">
        <v>431</v>
      </c>
      <c r="D296" s="19" t="s">
        <v>432</v>
      </c>
      <c r="E296" s="20">
        <v>12373.5</v>
      </c>
      <c r="F296" s="20">
        <v>67470</v>
      </c>
      <c r="G296" s="21">
        <f t="shared" si="15"/>
        <v>79843.5</v>
      </c>
    </row>
    <row r="297" spans="1:7" outlineLevel="2" x14ac:dyDescent="0.2">
      <c r="A297" s="17">
        <v>2</v>
      </c>
      <c r="B297" s="22" t="s">
        <v>430</v>
      </c>
      <c r="C297" s="22" t="s">
        <v>433</v>
      </c>
      <c r="D297" s="23" t="s">
        <v>434</v>
      </c>
      <c r="E297" s="20">
        <v>14704.5</v>
      </c>
      <c r="F297" s="20">
        <v>94590</v>
      </c>
      <c r="G297" s="21">
        <f t="shared" si="15"/>
        <v>109294.5</v>
      </c>
    </row>
    <row r="298" spans="1:7" outlineLevel="2" x14ac:dyDescent="0.2">
      <c r="A298" s="17">
        <f>+A297+1</f>
        <v>3</v>
      </c>
      <c r="B298" s="22" t="s">
        <v>430</v>
      </c>
      <c r="C298" s="22" t="s">
        <v>433</v>
      </c>
      <c r="D298" s="23" t="s">
        <v>435</v>
      </c>
      <c r="E298" s="20">
        <v>12778.5</v>
      </c>
      <c r="F298" s="20">
        <v>75570</v>
      </c>
      <c r="G298" s="21">
        <f t="shared" si="15"/>
        <v>88348.5</v>
      </c>
    </row>
    <row r="299" spans="1:7" outlineLevel="2" x14ac:dyDescent="0.2">
      <c r="A299" s="17">
        <f>+A298+1</f>
        <v>4</v>
      </c>
      <c r="B299" s="22" t="s">
        <v>430</v>
      </c>
      <c r="C299" s="22" t="s">
        <v>431</v>
      </c>
      <c r="D299" s="23" t="s">
        <v>436</v>
      </c>
      <c r="E299" s="20">
        <v>1609.2</v>
      </c>
      <c r="F299" s="20">
        <v>53640</v>
      </c>
      <c r="G299" s="21">
        <f t="shared" si="15"/>
        <v>55249.2</v>
      </c>
    </row>
    <row r="300" spans="1:7" outlineLevel="2" x14ac:dyDescent="0.2">
      <c r="A300" s="17">
        <f>+A299+1</f>
        <v>5</v>
      </c>
      <c r="B300" s="22" t="s">
        <v>430</v>
      </c>
      <c r="C300" s="22" t="s">
        <v>431</v>
      </c>
      <c r="D300" s="23" t="s">
        <v>437</v>
      </c>
      <c r="E300" s="20">
        <v>5355</v>
      </c>
      <c r="F300" s="20">
        <v>178500</v>
      </c>
      <c r="G300" s="21">
        <f t="shared" si="15"/>
        <v>183855</v>
      </c>
    </row>
    <row r="301" spans="1:7" outlineLevel="2" x14ac:dyDescent="0.2">
      <c r="A301" s="17">
        <f>+A300+1</f>
        <v>6</v>
      </c>
      <c r="B301" s="22" t="s">
        <v>430</v>
      </c>
      <c r="C301" s="22" t="s">
        <v>431</v>
      </c>
      <c r="D301" s="23" t="s">
        <v>438</v>
      </c>
      <c r="E301" s="20">
        <v>1663.2</v>
      </c>
      <c r="F301" s="20">
        <v>55440</v>
      </c>
      <c r="G301" s="21">
        <f t="shared" si="15"/>
        <v>57103.199999999997</v>
      </c>
    </row>
    <row r="302" spans="1:7" outlineLevel="2" x14ac:dyDescent="0.2">
      <c r="A302" s="17">
        <f>+A301+1</f>
        <v>7</v>
      </c>
      <c r="B302" s="22" t="s">
        <v>430</v>
      </c>
      <c r="C302" s="22" t="s">
        <v>439</v>
      </c>
      <c r="D302" s="23" t="s">
        <v>440</v>
      </c>
      <c r="E302" s="20">
        <v>1746.9</v>
      </c>
      <c r="F302" s="20">
        <v>58230</v>
      </c>
      <c r="G302" s="21">
        <f t="shared" si="15"/>
        <v>59976.9</v>
      </c>
    </row>
    <row r="303" spans="1:7" outlineLevel="1" x14ac:dyDescent="0.2">
      <c r="A303" s="17"/>
      <c r="B303" s="24" t="s">
        <v>441</v>
      </c>
      <c r="C303" s="22"/>
      <c r="D303" s="23"/>
      <c r="E303" s="20">
        <f>SUBTOTAL(9,E296:E302)</f>
        <v>50230.799999999996</v>
      </c>
      <c r="F303" s="20">
        <f>SUBTOTAL(9,F296:F302)</f>
        <v>583440</v>
      </c>
      <c r="G303" s="21">
        <f>SUBTOTAL(9,G296:G302)</f>
        <v>633670.80000000005</v>
      </c>
    </row>
    <row r="304" spans="1:7" outlineLevel="2" x14ac:dyDescent="0.2">
      <c r="A304" s="17">
        <v>1</v>
      </c>
      <c r="B304" s="22" t="s">
        <v>442</v>
      </c>
      <c r="C304" s="22" t="s">
        <v>443</v>
      </c>
      <c r="D304" s="23" t="s">
        <v>444</v>
      </c>
      <c r="E304" s="20">
        <f>30929.1+230749.63</f>
        <v>261678.73</v>
      </c>
      <c r="F304" s="20">
        <v>1463770</v>
      </c>
      <c r="G304" s="21">
        <f t="shared" si="15"/>
        <v>1725448.73</v>
      </c>
    </row>
    <row r="305" spans="1:7" outlineLevel="2" x14ac:dyDescent="0.2">
      <c r="A305" s="17">
        <f>+A304+1</f>
        <v>2</v>
      </c>
      <c r="B305" s="18" t="s">
        <v>442</v>
      </c>
      <c r="C305" s="18" t="s">
        <v>443</v>
      </c>
      <c r="D305" s="19" t="s">
        <v>445</v>
      </c>
      <c r="E305" s="20">
        <v>101685.15</v>
      </c>
      <c r="F305" s="20">
        <v>123390</v>
      </c>
      <c r="G305" s="21">
        <f t="shared" si="15"/>
        <v>225075.15</v>
      </c>
    </row>
    <row r="306" spans="1:7" outlineLevel="2" x14ac:dyDescent="0.2">
      <c r="A306" s="17">
        <f>+A305+1</f>
        <v>3</v>
      </c>
      <c r="B306" s="18" t="s">
        <v>442</v>
      </c>
      <c r="C306" s="18" t="s">
        <v>443</v>
      </c>
      <c r="D306" s="19" t="s">
        <v>446</v>
      </c>
      <c r="E306" s="20">
        <v>30348</v>
      </c>
      <c r="F306" s="20"/>
      <c r="G306" s="21">
        <f t="shared" si="15"/>
        <v>30348</v>
      </c>
    </row>
    <row r="307" spans="1:7" outlineLevel="2" x14ac:dyDescent="0.2">
      <c r="A307" s="17">
        <f t="shared" ref="A307:A317" si="17">+A306+1</f>
        <v>4</v>
      </c>
      <c r="B307" s="18" t="s">
        <v>442</v>
      </c>
      <c r="C307" s="18" t="s">
        <v>447</v>
      </c>
      <c r="D307" s="19" t="s">
        <v>448</v>
      </c>
      <c r="E307" s="20">
        <v>33431.01</v>
      </c>
      <c r="F307" s="20"/>
      <c r="G307" s="21">
        <f t="shared" si="15"/>
        <v>33431.01</v>
      </c>
    </row>
    <row r="308" spans="1:7" outlineLevel="2" x14ac:dyDescent="0.2">
      <c r="A308" s="17">
        <f t="shared" si="17"/>
        <v>5</v>
      </c>
      <c r="B308" s="18" t="s">
        <v>442</v>
      </c>
      <c r="C308" s="18" t="s">
        <v>447</v>
      </c>
      <c r="D308" s="19" t="s">
        <v>449</v>
      </c>
      <c r="E308" s="20">
        <v>10500</v>
      </c>
      <c r="F308" s="20">
        <v>117810</v>
      </c>
      <c r="G308" s="21">
        <f t="shared" si="15"/>
        <v>128310</v>
      </c>
    </row>
    <row r="309" spans="1:7" outlineLevel="2" x14ac:dyDescent="0.2">
      <c r="A309" s="17">
        <f t="shared" si="17"/>
        <v>6</v>
      </c>
      <c r="B309" s="33" t="s">
        <v>442</v>
      </c>
      <c r="C309" s="33" t="s">
        <v>450</v>
      </c>
      <c r="D309" s="34" t="s">
        <v>451</v>
      </c>
      <c r="E309" s="20">
        <v>5690.4</v>
      </c>
      <c r="F309" s="20">
        <v>234420</v>
      </c>
      <c r="G309" s="21">
        <f t="shared" si="15"/>
        <v>240110.4</v>
      </c>
    </row>
    <row r="310" spans="1:7" outlineLevel="2" x14ac:dyDescent="0.2">
      <c r="A310" s="17">
        <f t="shared" si="17"/>
        <v>7</v>
      </c>
      <c r="B310" s="18" t="s">
        <v>442</v>
      </c>
      <c r="C310" s="18" t="s">
        <v>450</v>
      </c>
      <c r="D310" s="19" t="s">
        <v>452</v>
      </c>
      <c r="E310" s="20">
        <v>86313.5</v>
      </c>
      <c r="F310" s="20">
        <v>869640</v>
      </c>
      <c r="G310" s="21">
        <f t="shared" si="15"/>
        <v>955953.5</v>
      </c>
    </row>
    <row r="311" spans="1:7" outlineLevel="2" x14ac:dyDescent="0.2">
      <c r="A311" s="17">
        <f t="shared" si="17"/>
        <v>8</v>
      </c>
      <c r="B311" s="22" t="s">
        <v>442</v>
      </c>
      <c r="C311" s="22" t="s">
        <v>447</v>
      </c>
      <c r="D311" s="23" t="s">
        <v>453</v>
      </c>
      <c r="E311" s="20"/>
      <c r="F311" s="20">
        <v>46680</v>
      </c>
      <c r="G311" s="21">
        <f t="shared" si="15"/>
        <v>46680</v>
      </c>
    </row>
    <row r="312" spans="1:7" outlineLevel="2" x14ac:dyDescent="0.2">
      <c r="A312" s="17">
        <f t="shared" si="17"/>
        <v>9</v>
      </c>
      <c r="B312" s="22" t="s">
        <v>442</v>
      </c>
      <c r="C312" s="22" t="s">
        <v>447</v>
      </c>
      <c r="D312" s="23" t="s">
        <v>403</v>
      </c>
      <c r="E312" s="20">
        <v>15855</v>
      </c>
      <c r="F312" s="20">
        <f>246900+43200</f>
        <v>290100</v>
      </c>
      <c r="G312" s="21">
        <f t="shared" si="15"/>
        <v>305955</v>
      </c>
    </row>
    <row r="313" spans="1:7" outlineLevel="2" x14ac:dyDescent="0.2">
      <c r="A313" s="17">
        <f t="shared" si="17"/>
        <v>10</v>
      </c>
      <c r="B313" s="22" t="s">
        <v>442</v>
      </c>
      <c r="C313" s="22" t="s">
        <v>450</v>
      </c>
      <c r="D313" s="23" t="s">
        <v>454</v>
      </c>
      <c r="E313" s="20">
        <v>4500</v>
      </c>
      <c r="F313" s="20">
        <v>111180</v>
      </c>
      <c r="G313" s="21">
        <f t="shared" si="15"/>
        <v>115680</v>
      </c>
    </row>
    <row r="314" spans="1:7" outlineLevel="2" x14ac:dyDescent="0.2">
      <c r="A314" s="17">
        <f t="shared" si="17"/>
        <v>11</v>
      </c>
      <c r="B314" s="22" t="s">
        <v>442</v>
      </c>
      <c r="C314" s="22" t="s">
        <v>450</v>
      </c>
      <c r="D314" s="23" t="s">
        <v>455</v>
      </c>
      <c r="E314" s="20">
        <v>29276.1</v>
      </c>
      <c r="F314" s="20"/>
      <c r="G314" s="21">
        <f t="shared" si="15"/>
        <v>29276.1</v>
      </c>
    </row>
    <row r="315" spans="1:7" outlineLevel="2" x14ac:dyDescent="0.2">
      <c r="A315" s="17">
        <f t="shared" si="17"/>
        <v>12</v>
      </c>
      <c r="B315" s="22" t="s">
        <v>442</v>
      </c>
      <c r="C315" s="22" t="s">
        <v>450</v>
      </c>
      <c r="D315" s="23" t="s">
        <v>456</v>
      </c>
      <c r="E315" s="20">
        <v>1470.6</v>
      </c>
      <c r="F315" s="20">
        <v>49020</v>
      </c>
      <c r="G315" s="21">
        <f t="shared" si="15"/>
        <v>50490.6</v>
      </c>
    </row>
    <row r="316" spans="1:7" outlineLevel="2" x14ac:dyDescent="0.2">
      <c r="A316" s="17">
        <f t="shared" si="17"/>
        <v>13</v>
      </c>
      <c r="B316" s="22" t="s">
        <v>442</v>
      </c>
      <c r="C316" s="22" t="s">
        <v>457</v>
      </c>
      <c r="D316" s="23" t="s">
        <v>458</v>
      </c>
      <c r="E316" s="20">
        <v>71694.03</v>
      </c>
      <c r="F316" s="20">
        <v>185000</v>
      </c>
      <c r="G316" s="21">
        <f t="shared" si="15"/>
        <v>256694.03</v>
      </c>
    </row>
    <row r="317" spans="1:7" outlineLevel="2" x14ac:dyDescent="0.2">
      <c r="A317" s="17">
        <f t="shared" si="17"/>
        <v>14</v>
      </c>
      <c r="B317" s="22" t="s">
        <v>442</v>
      </c>
      <c r="C317" s="22" t="s">
        <v>459</v>
      </c>
      <c r="D317" s="23" t="s">
        <v>460</v>
      </c>
      <c r="E317" s="20">
        <v>28742.97</v>
      </c>
      <c r="F317" s="20"/>
      <c r="G317" s="21">
        <f t="shared" si="15"/>
        <v>28742.97</v>
      </c>
    </row>
    <row r="318" spans="1:7" outlineLevel="1" x14ac:dyDescent="0.2">
      <c r="A318" s="17"/>
      <c r="B318" s="24" t="s">
        <v>461</v>
      </c>
      <c r="C318" s="22"/>
      <c r="D318" s="23"/>
      <c r="E318" s="20">
        <f>SUBTOTAL(9,E304:E317)</f>
        <v>681185.49</v>
      </c>
      <c r="F318" s="20">
        <f>SUBTOTAL(9,F304:F317)</f>
        <v>3491010</v>
      </c>
      <c r="G318" s="21">
        <f>SUBTOTAL(9,G304:G317)</f>
        <v>4172195.4899999998</v>
      </c>
    </row>
    <row r="319" spans="1:7" outlineLevel="2" x14ac:dyDescent="0.2">
      <c r="A319" s="17">
        <v>1</v>
      </c>
      <c r="B319" s="22" t="s">
        <v>462</v>
      </c>
      <c r="C319" s="22" t="s">
        <v>463</v>
      </c>
      <c r="D319" s="23" t="s">
        <v>464</v>
      </c>
      <c r="E319" s="20">
        <v>134763.29999999999</v>
      </c>
      <c r="F319" s="20">
        <v>488280</v>
      </c>
      <c r="G319" s="21">
        <f t="shared" si="15"/>
        <v>623043.30000000005</v>
      </c>
    </row>
    <row r="320" spans="1:7" outlineLevel="2" x14ac:dyDescent="0.2">
      <c r="A320" s="17">
        <f t="shared" ref="A320:A325" si="18">+A319+1</f>
        <v>2</v>
      </c>
      <c r="B320" s="18" t="s">
        <v>462</v>
      </c>
      <c r="C320" s="18" t="s">
        <v>463</v>
      </c>
      <c r="D320" s="19" t="s">
        <v>465</v>
      </c>
      <c r="E320" s="20">
        <v>16444.5</v>
      </c>
      <c r="F320" s="20">
        <v>129390</v>
      </c>
      <c r="G320" s="21">
        <f t="shared" si="15"/>
        <v>145834.5</v>
      </c>
    </row>
    <row r="321" spans="1:7" outlineLevel="2" x14ac:dyDescent="0.2">
      <c r="A321" s="17">
        <f t="shared" si="18"/>
        <v>3</v>
      </c>
      <c r="B321" s="18" t="s">
        <v>462</v>
      </c>
      <c r="C321" s="18" t="s">
        <v>466</v>
      </c>
      <c r="D321" s="19" t="s">
        <v>467</v>
      </c>
      <c r="E321" s="20">
        <v>32989.32</v>
      </c>
      <c r="F321" s="20"/>
      <c r="G321" s="21">
        <f t="shared" si="15"/>
        <v>32989.32</v>
      </c>
    </row>
    <row r="322" spans="1:7" outlineLevel="2" x14ac:dyDescent="0.2">
      <c r="A322" s="17">
        <f t="shared" si="18"/>
        <v>4</v>
      </c>
      <c r="B322" s="18" t="s">
        <v>462</v>
      </c>
      <c r="C322" s="18" t="s">
        <v>468</v>
      </c>
      <c r="D322" s="19" t="s">
        <v>469</v>
      </c>
      <c r="E322" s="20">
        <v>10500</v>
      </c>
      <c r="F322" s="20">
        <v>107850</v>
      </c>
      <c r="G322" s="21">
        <f t="shared" si="15"/>
        <v>118350</v>
      </c>
    </row>
    <row r="323" spans="1:7" outlineLevel="2" x14ac:dyDescent="0.2">
      <c r="A323" s="17">
        <f t="shared" si="18"/>
        <v>5</v>
      </c>
      <c r="B323" s="22" t="s">
        <v>462</v>
      </c>
      <c r="C323" s="22" t="s">
        <v>470</v>
      </c>
      <c r="D323" s="23" t="s">
        <v>471</v>
      </c>
      <c r="E323" s="20">
        <v>15726</v>
      </c>
      <c r="F323" s="20">
        <v>104520</v>
      </c>
      <c r="G323" s="21">
        <f t="shared" si="15"/>
        <v>120246</v>
      </c>
    </row>
    <row r="324" spans="1:7" outlineLevel="2" x14ac:dyDescent="0.2">
      <c r="A324" s="17">
        <f t="shared" si="18"/>
        <v>6</v>
      </c>
      <c r="B324" s="22" t="s">
        <v>462</v>
      </c>
      <c r="C324" s="22" t="s">
        <v>463</v>
      </c>
      <c r="D324" s="23" t="s">
        <v>472</v>
      </c>
      <c r="E324" s="20">
        <v>1498.5</v>
      </c>
      <c r="F324" s="20">
        <v>49950</v>
      </c>
      <c r="G324" s="21">
        <f t="shared" si="15"/>
        <v>51448.5</v>
      </c>
    </row>
    <row r="325" spans="1:7" outlineLevel="2" x14ac:dyDescent="0.2">
      <c r="A325" s="17">
        <f t="shared" si="18"/>
        <v>7</v>
      </c>
      <c r="B325" s="22" t="s">
        <v>462</v>
      </c>
      <c r="C325" s="22" t="s">
        <v>463</v>
      </c>
      <c r="D325" s="23" t="s">
        <v>473</v>
      </c>
      <c r="E325" s="20"/>
      <c r="F325" s="20">
        <v>49950</v>
      </c>
      <c r="G325" s="21">
        <f t="shared" si="15"/>
        <v>49950</v>
      </c>
    </row>
    <row r="326" spans="1:7" outlineLevel="1" x14ac:dyDescent="0.2">
      <c r="A326" s="17"/>
      <c r="B326" s="24" t="s">
        <v>474</v>
      </c>
      <c r="C326" s="22"/>
      <c r="D326" s="23"/>
      <c r="E326" s="20">
        <f>SUBTOTAL(9,E319:E325)</f>
        <v>211921.62</v>
      </c>
      <c r="F326" s="20">
        <f>SUBTOTAL(9,F319:F325)</f>
        <v>929940</v>
      </c>
      <c r="G326" s="21">
        <f>SUBTOTAL(9,G319:G325)</f>
        <v>1141861.6200000001</v>
      </c>
    </row>
    <row r="327" spans="1:7" outlineLevel="2" x14ac:dyDescent="0.2">
      <c r="A327" s="17">
        <v>1</v>
      </c>
      <c r="B327" s="22" t="s">
        <v>475</v>
      </c>
      <c r="C327" s="22" t="s">
        <v>476</v>
      </c>
      <c r="D327" s="23" t="s">
        <v>477</v>
      </c>
      <c r="E327" s="20">
        <v>265965.15000000002</v>
      </c>
      <c r="F327" s="20">
        <v>325650</v>
      </c>
      <c r="G327" s="21">
        <f t="shared" si="15"/>
        <v>591615.15</v>
      </c>
    </row>
    <row r="328" spans="1:7" outlineLevel="2" x14ac:dyDescent="0.2">
      <c r="A328" s="17">
        <f>+A327+1</f>
        <v>2</v>
      </c>
      <c r="B328" s="18" t="s">
        <v>475</v>
      </c>
      <c r="C328" s="18" t="s">
        <v>478</v>
      </c>
      <c r="D328" s="19" t="s">
        <v>479</v>
      </c>
      <c r="E328" s="20">
        <v>54654.84</v>
      </c>
      <c r="F328" s="20"/>
      <c r="G328" s="21">
        <f t="shared" si="15"/>
        <v>54654.84</v>
      </c>
    </row>
    <row r="329" spans="1:7" outlineLevel="2" x14ac:dyDescent="0.2">
      <c r="A329" s="17">
        <f>+A328+1</f>
        <v>3</v>
      </c>
      <c r="B329" s="18" t="s">
        <v>475</v>
      </c>
      <c r="C329" s="18" t="s">
        <v>480</v>
      </c>
      <c r="D329" s="19" t="s">
        <v>481</v>
      </c>
      <c r="E329" s="20">
        <v>16194</v>
      </c>
      <c r="F329" s="20">
        <v>118380</v>
      </c>
      <c r="G329" s="21">
        <f t="shared" si="15"/>
        <v>134574</v>
      </c>
    </row>
    <row r="330" spans="1:7" outlineLevel="2" x14ac:dyDescent="0.2">
      <c r="A330" s="17">
        <f t="shared" ref="A330:A337" si="19">+A329+1</f>
        <v>4</v>
      </c>
      <c r="B330" s="18" t="s">
        <v>475</v>
      </c>
      <c r="C330" s="18" t="s">
        <v>482</v>
      </c>
      <c r="D330" s="19" t="s">
        <v>483</v>
      </c>
      <c r="E330" s="20">
        <v>4971</v>
      </c>
      <c r="F330" s="20">
        <v>133020</v>
      </c>
      <c r="G330" s="21">
        <f t="shared" si="15"/>
        <v>137991</v>
      </c>
    </row>
    <row r="331" spans="1:7" outlineLevel="2" x14ac:dyDescent="0.2">
      <c r="A331" s="17">
        <f t="shared" si="19"/>
        <v>5</v>
      </c>
      <c r="B331" s="18" t="s">
        <v>475</v>
      </c>
      <c r="C331" s="18" t="s">
        <v>476</v>
      </c>
      <c r="D331" s="19" t="s">
        <v>484</v>
      </c>
      <c r="E331" s="20">
        <v>5694</v>
      </c>
      <c r="F331" s="20">
        <v>118380</v>
      </c>
      <c r="G331" s="21">
        <f t="shared" si="15"/>
        <v>124074</v>
      </c>
    </row>
    <row r="332" spans="1:7" outlineLevel="2" x14ac:dyDescent="0.2">
      <c r="A332" s="17">
        <f t="shared" si="19"/>
        <v>6</v>
      </c>
      <c r="B332" s="18" t="s">
        <v>475</v>
      </c>
      <c r="C332" s="18" t="s">
        <v>476</v>
      </c>
      <c r="D332" s="19" t="s">
        <v>485</v>
      </c>
      <c r="E332" s="20">
        <v>1719</v>
      </c>
      <c r="F332" s="20">
        <v>57300</v>
      </c>
      <c r="G332" s="21">
        <f t="shared" ref="G332:G395" si="20">+E332+F332</f>
        <v>59019</v>
      </c>
    </row>
    <row r="333" spans="1:7" outlineLevel="2" x14ac:dyDescent="0.2">
      <c r="A333" s="17">
        <f t="shared" si="19"/>
        <v>7</v>
      </c>
      <c r="B333" s="18" t="s">
        <v>475</v>
      </c>
      <c r="C333" s="18" t="s">
        <v>478</v>
      </c>
      <c r="D333" s="19" t="s">
        <v>486</v>
      </c>
      <c r="E333" s="20">
        <v>59545.36</v>
      </c>
      <c r="F333" s="20"/>
      <c r="G333" s="21">
        <f t="shared" si="20"/>
        <v>59545.36</v>
      </c>
    </row>
    <row r="334" spans="1:7" outlineLevel="2" x14ac:dyDescent="0.2">
      <c r="A334" s="17">
        <f t="shared" si="19"/>
        <v>8</v>
      </c>
      <c r="B334" s="22" t="s">
        <v>475</v>
      </c>
      <c r="C334" s="22" t="s">
        <v>480</v>
      </c>
      <c r="D334" s="23" t="s">
        <v>487</v>
      </c>
      <c r="E334" s="20"/>
      <c r="F334" s="20">
        <v>49950</v>
      </c>
      <c r="G334" s="21">
        <f t="shared" si="20"/>
        <v>49950</v>
      </c>
    </row>
    <row r="335" spans="1:7" outlineLevel="2" x14ac:dyDescent="0.2">
      <c r="A335" s="17">
        <f t="shared" si="19"/>
        <v>9</v>
      </c>
      <c r="B335" s="22" t="s">
        <v>475</v>
      </c>
      <c r="C335" s="22" t="s">
        <v>482</v>
      </c>
      <c r="D335" s="23" t="s">
        <v>488</v>
      </c>
      <c r="E335" s="20">
        <v>14866.5</v>
      </c>
      <c r="F335" s="20">
        <v>91830</v>
      </c>
      <c r="G335" s="21">
        <f t="shared" si="20"/>
        <v>106696.5</v>
      </c>
    </row>
    <row r="336" spans="1:7" outlineLevel="2" x14ac:dyDescent="0.2">
      <c r="A336" s="17">
        <f t="shared" si="19"/>
        <v>10</v>
      </c>
      <c r="B336" s="22" t="s">
        <v>475</v>
      </c>
      <c r="C336" s="22" t="s">
        <v>476</v>
      </c>
      <c r="D336" s="23" t="s">
        <v>489</v>
      </c>
      <c r="E336" s="20">
        <v>3191.1</v>
      </c>
      <c r="F336" s="20">
        <v>56370</v>
      </c>
      <c r="G336" s="21">
        <f t="shared" si="20"/>
        <v>59561.1</v>
      </c>
    </row>
    <row r="337" spans="1:7" outlineLevel="2" x14ac:dyDescent="0.2">
      <c r="A337" s="17">
        <f t="shared" si="19"/>
        <v>11</v>
      </c>
      <c r="B337" s="22" t="s">
        <v>475</v>
      </c>
      <c r="C337" s="22" t="s">
        <v>476</v>
      </c>
      <c r="D337" s="23" t="s">
        <v>490</v>
      </c>
      <c r="E337" s="20">
        <v>15783</v>
      </c>
      <c r="F337" s="20">
        <v>118290</v>
      </c>
      <c r="G337" s="21">
        <f t="shared" si="20"/>
        <v>134073</v>
      </c>
    </row>
    <row r="338" spans="1:7" outlineLevel="1" x14ac:dyDescent="0.2">
      <c r="A338" s="17"/>
      <c r="B338" s="24" t="s">
        <v>491</v>
      </c>
      <c r="C338" s="22"/>
      <c r="D338" s="23"/>
      <c r="E338" s="20">
        <f>SUBTOTAL(9,E327:E337)</f>
        <v>442583.94999999995</v>
      </c>
      <c r="F338" s="20">
        <f>SUBTOTAL(9,F327:F337)</f>
        <v>1069170</v>
      </c>
      <c r="G338" s="21">
        <f>SUBTOTAL(9,G327:G337)</f>
        <v>1511753.9500000002</v>
      </c>
    </row>
    <row r="339" spans="1:7" outlineLevel="2" x14ac:dyDescent="0.2">
      <c r="A339" s="17">
        <v>1</v>
      </c>
      <c r="B339" s="22" t="s">
        <v>492</v>
      </c>
      <c r="C339" s="22" t="s">
        <v>493</v>
      </c>
      <c r="D339" s="23" t="s">
        <v>494</v>
      </c>
      <c r="E339" s="20">
        <f>476142.39-35786.34</f>
        <v>440356.05000000005</v>
      </c>
      <c r="F339" s="20">
        <v>1640430</v>
      </c>
      <c r="G339" s="21">
        <f t="shared" si="20"/>
        <v>2080786.05</v>
      </c>
    </row>
    <row r="340" spans="1:7" outlineLevel="2" x14ac:dyDescent="0.2">
      <c r="A340" s="17">
        <f>+A339+1</f>
        <v>2</v>
      </c>
      <c r="B340" s="18" t="s">
        <v>492</v>
      </c>
      <c r="C340" s="18" t="s">
        <v>495</v>
      </c>
      <c r="D340" s="19" t="s">
        <v>496</v>
      </c>
      <c r="E340" s="20">
        <v>26178</v>
      </c>
      <c r="F340" s="20"/>
      <c r="G340" s="21">
        <f t="shared" si="20"/>
        <v>26178</v>
      </c>
    </row>
    <row r="341" spans="1:7" outlineLevel="2" x14ac:dyDescent="0.2">
      <c r="A341" s="17">
        <f>+A340+1</f>
        <v>3</v>
      </c>
      <c r="B341" s="30" t="s">
        <v>492</v>
      </c>
      <c r="C341" s="30" t="s">
        <v>497</v>
      </c>
      <c r="D341" s="31" t="s">
        <v>498</v>
      </c>
      <c r="E341" s="20">
        <v>6331.5</v>
      </c>
      <c r="F341" s="20">
        <v>131130</v>
      </c>
      <c r="G341" s="21">
        <f t="shared" si="20"/>
        <v>137461.5</v>
      </c>
    </row>
    <row r="342" spans="1:7" outlineLevel="2" x14ac:dyDescent="0.2">
      <c r="A342" s="17">
        <f t="shared" ref="A342:A366" si="21">+A341+1</f>
        <v>4</v>
      </c>
      <c r="B342" s="18" t="s">
        <v>492</v>
      </c>
      <c r="C342" s="18" t="s">
        <v>497</v>
      </c>
      <c r="D342" s="19" t="s">
        <v>499</v>
      </c>
      <c r="E342" s="20">
        <v>1526.4</v>
      </c>
      <c r="F342" s="20">
        <v>50880</v>
      </c>
      <c r="G342" s="21">
        <f t="shared" si="20"/>
        <v>52406.400000000001</v>
      </c>
    </row>
    <row r="343" spans="1:7" outlineLevel="2" x14ac:dyDescent="0.2">
      <c r="A343" s="17">
        <f t="shared" si="21"/>
        <v>5</v>
      </c>
      <c r="B343" s="18" t="s">
        <v>492</v>
      </c>
      <c r="C343" s="18" t="s">
        <v>500</v>
      </c>
      <c r="D343" s="19" t="s">
        <v>501</v>
      </c>
      <c r="E343" s="20"/>
      <c r="F343" s="20">
        <v>55440</v>
      </c>
      <c r="G343" s="21">
        <f t="shared" si="20"/>
        <v>55440</v>
      </c>
    </row>
    <row r="344" spans="1:7" outlineLevel="2" x14ac:dyDescent="0.2">
      <c r="A344" s="17">
        <f t="shared" si="21"/>
        <v>6</v>
      </c>
      <c r="B344" s="18" t="s">
        <v>492</v>
      </c>
      <c r="C344" s="18" t="s">
        <v>502</v>
      </c>
      <c r="D344" s="19" t="s">
        <v>503</v>
      </c>
      <c r="E344" s="20">
        <v>19979.61</v>
      </c>
      <c r="F344" s="20"/>
      <c r="G344" s="21">
        <f t="shared" si="20"/>
        <v>19979.61</v>
      </c>
    </row>
    <row r="345" spans="1:7" outlineLevel="2" x14ac:dyDescent="0.2">
      <c r="A345" s="17">
        <f t="shared" si="21"/>
        <v>7</v>
      </c>
      <c r="B345" s="18" t="s">
        <v>492</v>
      </c>
      <c r="C345" s="18" t="s">
        <v>504</v>
      </c>
      <c r="D345" s="19" t="s">
        <v>505</v>
      </c>
      <c r="E345" s="20">
        <v>1719</v>
      </c>
      <c r="F345" s="20">
        <v>57300</v>
      </c>
      <c r="G345" s="21">
        <f t="shared" si="20"/>
        <v>59019</v>
      </c>
    </row>
    <row r="346" spans="1:7" outlineLevel="2" x14ac:dyDescent="0.2">
      <c r="A346" s="17">
        <f t="shared" si="21"/>
        <v>8</v>
      </c>
      <c r="B346" s="22" t="s">
        <v>492</v>
      </c>
      <c r="C346" s="22" t="s">
        <v>495</v>
      </c>
      <c r="D346" s="23" t="s">
        <v>506</v>
      </c>
      <c r="E346" s="20">
        <v>1691.1</v>
      </c>
      <c r="F346" s="20">
        <v>56370</v>
      </c>
      <c r="G346" s="21">
        <f t="shared" si="20"/>
        <v>58061.1</v>
      </c>
    </row>
    <row r="347" spans="1:7" outlineLevel="2" x14ac:dyDescent="0.2">
      <c r="A347" s="17">
        <f t="shared" si="21"/>
        <v>9</v>
      </c>
      <c r="B347" s="22" t="s">
        <v>492</v>
      </c>
      <c r="C347" s="22" t="s">
        <v>495</v>
      </c>
      <c r="D347" s="23" t="s">
        <v>507</v>
      </c>
      <c r="E347" s="20">
        <v>1746.9</v>
      </c>
      <c r="F347" s="20">
        <v>112800</v>
      </c>
      <c r="G347" s="21">
        <f t="shared" si="20"/>
        <v>114546.9</v>
      </c>
    </row>
    <row r="348" spans="1:7" outlineLevel="2" x14ac:dyDescent="0.2">
      <c r="A348" s="17">
        <f t="shared" si="21"/>
        <v>10</v>
      </c>
      <c r="B348" s="22" t="s">
        <v>492</v>
      </c>
      <c r="C348" s="22" t="s">
        <v>495</v>
      </c>
      <c r="D348" s="23" t="s">
        <v>508</v>
      </c>
      <c r="E348" s="20">
        <v>1470.6</v>
      </c>
      <c r="F348" s="20">
        <v>49020</v>
      </c>
      <c r="G348" s="21">
        <f t="shared" si="20"/>
        <v>50490.6</v>
      </c>
    </row>
    <row r="349" spans="1:7" outlineLevel="2" x14ac:dyDescent="0.2">
      <c r="A349" s="17">
        <f t="shared" si="21"/>
        <v>11</v>
      </c>
      <c r="B349" s="22" t="s">
        <v>492</v>
      </c>
      <c r="C349" s="22" t="s">
        <v>495</v>
      </c>
      <c r="D349" s="23" t="s">
        <v>509</v>
      </c>
      <c r="E349" s="20"/>
      <c r="F349" s="20">
        <v>46320</v>
      </c>
      <c r="G349" s="21">
        <f t="shared" si="20"/>
        <v>46320</v>
      </c>
    </row>
    <row r="350" spans="1:7" outlineLevel="2" x14ac:dyDescent="0.2">
      <c r="A350" s="17">
        <f t="shared" si="21"/>
        <v>12</v>
      </c>
      <c r="B350" s="22" t="s">
        <v>492</v>
      </c>
      <c r="C350" s="22" t="s">
        <v>497</v>
      </c>
      <c r="D350" s="23" t="s">
        <v>510</v>
      </c>
      <c r="E350" s="20">
        <v>1554.3</v>
      </c>
      <c r="F350" s="20">
        <v>51810</v>
      </c>
      <c r="G350" s="21">
        <f t="shared" si="20"/>
        <v>53364.3</v>
      </c>
    </row>
    <row r="351" spans="1:7" outlineLevel="2" x14ac:dyDescent="0.2">
      <c r="A351" s="17">
        <f t="shared" si="21"/>
        <v>13</v>
      </c>
      <c r="B351" s="22" t="s">
        <v>492</v>
      </c>
      <c r="C351" s="22" t="s">
        <v>497</v>
      </c>
      <c r="D351" s="23" t="s">
        <v>511</v>
      </c>
      <c r="E351" s="20">
        <v>60349.2</v>
      </c>
      <c r="F351" s="20">
        <v>55440</v>
      </c>
      <c r="G351" s="21">
        <f t="shared" si="20"/>
        <v>115789.2</v>
      </c>
    </row>
    <row r="352" spans="1:7" outlineLevel="2" x14ac:dyDescent="0.2">
      <c r="A352" s="17">
        <f t="shared" si="21"/>
        <v>14</v>
      </c>
      <c r="B352" s="22" t="s">
        <v>492</v>
      </c>
      <c r="C352" s="22" t="s">
        <v>497</v>
      </c>
      <c r="D352" s="23" t="s">
        <v>512</v>
      </c>
      <c r="E352" s="20">
        <v>9637.1</v>
      </c>
      <c r="F352" s="20">
        <v>54570</v>
      </c>
      <c r="G352" s="21">
        <f t="shared" si="20"/>
        <v>64207.1</v>
      </c>
    </row>
    <row r="353" spans="1:7" outlineLevel="2" x14ac:dyDescent="0.2">
      <c r="A353" s="17">
        <f t="shared" si="21"/>
        <v>15</v>
      </c>
      <c r="B353" s="22" t="s">
        <v>492</v>
      </c>
      <c r="C353" s="22" t="s">
        <v>497</v>
      </c>
      <c r="D353" s="23" t="s">
        <v>513</v>
      </c>
      <c r="E353" s="20">
        <v>15210</v>
      </c>
      <c r="F353" s="20">
        <v>104520</v>
      </c>
      <c r="G353" s="21">
        <f t="shared" si="20"/>
        <v>119730</v>
      </c>
    </row>
    <row r="354" spans="1:7" outlineLevel="2" x14ac:dyDescent="0.2">
      <c r="A354" s="17">
        <f t="shared" si="21"/>
        <v>16</v>
      </c>
      <c r="B354" s="22" t="s">
        <v>492</v>
      </c>
      <c r="C354" s="22" t="s">
        <v>497</v>
      </c>
      <c r="D354" s="23" t="s">
        <v>514</v>
      </c>
      <c r="E354" s="20">
        <f>1663.2+55.8</f>
        <v>1719</v>
      </c>
      <c r="F354" s="20">
        <f>55440+1860</f>
        <v>57300</v>
      </c>
      <c r="G354" s="21">
        <f t="shared" si="20"/>
        <v>59019</v>
      </c>
    </row>
    <row r="355" spans="1:7" outlineLevel="2" x14ac:dyDescent="0.2">
      <c r="A355" s="17">
        <f t="shared" si="21"/>
        <v>17</v>
      </c>
      <c r="B355" s="22" t="s">
        <v>492</v>
      </c>
      <c r="C355" s="22" t="s">
        <v>500</v>
      </c>
      <c r="D355" s="23" t="s">
        <v>515</v>
      </c>
      <c r="E355" s="20"/>
      <c r="F355" s="20">
        <v>39930</v>
      </c>
      <c r="G355" s="21">
        <f t="shared" si="20"/>
        <v>39930</v>
      </c>
    </row>
    <row r="356" spans="1:7" outlineLevel="2" x14ac:dyDescent="0.2">
      <c r="A356" s="17">
        <f t="shared" si="21"/>
        <v>18</v>
      </c>
      <c r="B356" s="22" t="s">
        <v>492</v>
      </c>
      <c r="C356" s="22" t="s">
        <v>500</v>
      </c>
      <c r="D356" s="23" t="s">
        <v>516</v>
      </c>
      <c r="E356" s="20">
        <v>1414.8</v>
      </c>
      <c r="F356" s="20">
        <v>47160</v>
      </c>
      <c r="G356" s="21">
        <f t="shared" si="20"/>
        <v>48574.8</v>
      </c>
    </row>
    <row r="357" spans="1:7" outlineLevel="2" x14ac:dyDescent="0.2">
      <c r="A357" s="17">
        <f t="shared" si="21"/>
        <v>19</v>
      </c>
      <c r="B357" s="22" t="s">
        <v>492</v>
      </c>
      <c r="C357" s="22" t="s">
        <v>500</v>
      </c>
      <c r="D357" s="23" t="s">
        <v>517</v>
      </c>
      <c r="E357" s="20">
        <f>5034+84</f>
        <v>5118</v>
      </c>
      <c r="F357" s="20">
        <f>100680+1680</f>
        <v>102360</v>
      </c>
      <c r="G357" s="21">
        <f t="shared" si="20"/>
        <v>107478</v>
      </c>
    </row>
    <row r="358" spans="1:7" outlineLevel="2" x14ac:dyDescent="0.2">
      <c r="A358" s="17">
        <f t="shared" si="21"/>
        <v>20</v>
      </c>
      <c r="B358" s="22" t="s">
        <v>492</v>
      </c>
      <c r="C358" s="22" t="s">
        <v>500</v>
      </c>
      <c r="D358" s="23" t="s">
        <v>518</v>
      </c>
      <c r="E358" s="20">
        <v>29049.45</v>
      </c>
      <c r="F358" s="20"/>
      <c r="G358" s="21">
        <f t="shared" si="20"/>
        <v>29049.45</v>
      </c>
    </row>
    <row r="359" spans="1:7" outlineLevel="2" x14ac:dyDescent="0.2">
      <c r="A359" s="17">
        <f t="shared" si="21"/>
        <v>21</v>
      </c>
      <c r="B359" s="22" t="s">
        <v>492</v>
      </c>
      <c r="C359" s="22" t="s">
        <v>500</v>
      </c>
      <c r="D359" s="23" t="s">
        <v>519</v>
      </c>
      <c r="E359" s="20">
        <f>1442.7+27.9</f>
        <v>1470.6000000000001</v>
      </c>
      <c r="F359" s="20">
        <f>48090+930</f>
        <v>49020</v>
      </c>
      <c r="G359" s="21">
        <f t="shared" si="20"/>
        <v>50490.6</v>
      </c>
    </row>
    <row r="360" spans="1:7" outlineLevel="2" x14ac:dyDescent="0.2">
      <c r="A360" s="17">
        <f t="shared" si="21"/>
        <v>22</v>
      </c>
      <c r="B360" s="22" t="s">
        <v>492</v>
      </c>
      <c r="C360" s="22" t="s">
        <v>502</v>
      </c>
      <c r="D360" s="23" t="s">
        <v>520</v>
      </c>
      <c r="E360" s="20">
        <v>19904.52</v>
      </c>
      <c r="F360" s="20"/>
      <c r="G360" s="21">
        <f t="shared" si="20"/>
        <v>19904.52</v>
      </c>
    </row>
    <row r="361" spans="1:7" outlineLevel="2" x14ac:dyDescent="0.2">
      <c r="A361" s="17">
        <f t="shared" si="21"/>
        <v>23</v>
      </c>
      <c r="B361" s="22" t="s">
        <v>492</v>
      </c>
      <c r="C361" s="22" t="s">
        <v>502</v>
      </c>
      <c r="D361" s="23" t="s">
        <v>521</v>
      </c>
      <c r="E361" s="20">
        <v>1498.5</v>
      </c>
      <c r="F361" s="20">
        <v>49950</v>
      </c>
      <c r="G361" s="21">
        <f t="shared" si="20"/>
        <v>51448.5</v>
      </c>
    </row>
    <row r="362" spans="1:7" outlineLevel="2" x14ac:dyDescent="0.2">
      <c r="A362" s="17">
        <f t="shared" si="21"/>
        <v>24</v>
      </c>
      <c r="B362" s="22" t="s">
        <v>492</v>
      </c>
      <c r="C362" s="22" t="s">
        <v>502</v>
      </c>
      <c r="D362" s="23" t="s">
        <v>522</v>
      </c>
      <c r="E362" s="20">
        <v>1197.9000000000001</v>
      </c>
      <c r="F362" s="20">
        <v>39930</v>
      </c>
      <c r="G362" s="21">
        <f t="shared" si="20"/>
        <v>41127.9</v>
      </c>
    </row>
    <row r="363" spans="1:7" outlineLevel="2" x14ac:dyDescent="0.2">
      <c r="A363" s="17">
        <f t="shared" si="21"/>
        <v>25</v>
      </c>
      <c r="B363" s="22" t="s">
        <v>492</v>
      </c>
      <c r="C363" s="22" t="s">
        <v>504</v>
      </c>
      <c r="D363" s="23" t="s">
        <v>523</v>
      </c>
      <c r="E363" s="20"/>
      <c r="F363" s="20">
        <v>47160</v>
      </c>
      <c r="G363" s="21">
        <f t="shared" si="20"/>
        <v>47160</v>
      </c>
    </row>
    <row r="364" spans="1:7" outlineLevel="2" x14ac:dyDescent="0.2">
      <c r="A364" s="17">
        <f t="shared" si="21"/>
        <v>26</v>
      </c>
      <c r="B364" s="22" t="s">
        <v>492</v>
      </c>
      <c r="C364" s="22" t="s">
        <v>524</v>
      </c>
      <c r="D364" s="23" t="s">
        <v>525</v>
      </c>
      <c r="E364" s="20">
        <v>1803.6</v>
      </c>
      <c r="F364" s="20">
        <v>60120</v>
      </c>
      <c r="G364" s="21">
        <f t="shared" si="20"/>
        <v>61923.6</v>
      </c>
    </row>
    <row r="365" spans="1:7" outlineLevel="2" x14ac:dyDescent="0.2">
      <c r="A365" s="17">
        <f t="shared" si="21"/>
        <v>27</v>
      </c>
      <c r="B365" s="22" t="s">
        <v>492</v>
      </c>
      <c r="C365" s="22" t="s">
        <v>493</v>
      </c>
      <c r="D365" s="23" t="s">
        <v>526</v>
      </c>
      <c r="E365" s="20">
        <v>3328.2</v>
      </c>
      <c r="F365" s="20">
        <v>110940</v>
      </c>
      <c r="G365" s="21">
        <f t="shared" si="20"/>
        <v>114268.2</v>
      </c>
    </row>
    <row r="366" spans="1:7" outlineLevel="2" x14ac:dyDescent="0.2">
      <c r="A366" s="17">
        <f t="shared" si="21"/>
        <v>28</v>
      </c>
      <c r="B366" s="22" t="s">
        <v>492</v>
      </c>
      <c r="C366" s="22" t="s">
        <v>493</v>
      </c>
      <c r="D366" s="23" t="s">
        <v>527</v>
      </c>
      <c r="E366" s="20">
        <f>2070+149381.18</f>
        <v>151451.18</v>
      </c>
      <c r="F366" s="20">
        <f>68940+45420</f>
        <v>114360</v>
      </c>
      <c r="G366" s="21">
        <f t="shared" si="20"/>
        <v>265811.18</v>
      </c>
    </row>
    <row r="367" spans="1:7" outlineLevel="1" x14ac:dyDescent="0.2">
      <c r="A367" s="17"/>
      <c r="B367" s="24" t="s">
        <v>528</v>
      </c>
      <c r="C367" s="22"/>
      <c r="D367" s="23"/>
      <c r="E367" s="20">
        <f>SUBTOTAL(9,E339:E366)</f>
        <v>805705.51</v>
      </c>
      <c r="F367" s="20">
        <f>SUBTOTAL(9,F339:F366)</f>
        <v>3184260</v>
      </c>
      <c r="G367" s="21">
        <f>SUBTOTAL(9,G339:G366)</f>
        <v>3989965.5100000002</v>
      </c>
    </row>
    <row r="368" spans="1:7" outlineLevel="2" x14ac:dyDescent="0.2">
      <c r="A368" s="17">
        <v>1</v>
      </c>
      <c r="B368" s="22" t="s">
        <v>529</v>
      </c>
      <c r="C368" s="22" t="s">
        <v>530</v>
      </c>
      <c r="D368" s="23" t="s">
        <v>531</v>
      </c>
      <c r="E368" s="20">
        <v>1039281.13</v>
      </c>
      <c r="F368" s="20">
        <v>3295187.4</v>
      </c>
      <c r="G368" s="21">
        <f t="shared" si="20"/>
        <v>4334468.53</v>
      </c>
    </row>
    <row r="369" spans="1:7" outlineLevel="2" x14ac:dyDescent="0.2">
      <c r="A369" s="17">
        <f>+A368+1</f>
        <v>2</v>
      </c>
      <c r="B369" s="18" t="s">
        <v>529</v>
      </c>
      <c r="C369" s="18" t="s">
        <v>530</v>
      </c>
      <c r="D369" s="19" t="s">
        <v>532</v>
      </c>
      <c r="E369" s="20">
        <v>147836.28</v>
      </c>
      <c r="F369" s="20">
        <v>312810</v>
      </c>
      <c r="G369" s="21">
        <f t="shared" si="20"/>
        <v>460646.28</v>
      </c>
    </row>
    <row r="370" spans="1:7" outlineLevel="2" x14ac:dyDescent="0.2">
      <c r="A370" s="17">
        <f>+A369+1</f>
        <v>3</v>
      </c>
      <c r="B370" s="18" t="s">
        <v>529</v>
      </c>
      <c r="C370" s="18" t="s">
        <v>533</v>
      </c>
      <c r="D370" s="19" t="s">
        <v>534</v>
      </c>
      <c r="E370" s="20">
        <v>4701</v>
      </c>
      <c r="F370" s="20">
        <v>94020</v>
      </c>
      <c r="G370" s="21">
        <f t="shared" si="20"/>
        <v>98721</v>
      </c>
    </row>
    <row r="371" spans="1:7" outlineLevel="2" x14ac:dyDescent="0.2">
      <c r="A371" s="17">
        <f t="shared" ref="A371:A398" si="22">+A370+1</f>
        <v>4</v>
      </c>
      <c r="B371" s="18" t="s">
        <v>529</v>
      </c>
      <c r="C371" s="18" t="s">
        <v>535</v>
      </c>
      <c r="D371" s="19" t="s">
        <v>536</v>
      </c>
      <c r="E371" s="20">
        <v>30603.03</v>
      </c>
      <c r="F371" s="20">
        <v>62310</v>
      </c>
      <c r="G371" s="21">
        <f t="shared" si="20"/>
        <v>92913.03</v>
      </c>
    </row>
    <row r="372" spans="1:7" outlineLevel="2" x14ac:dyDescent="0.2">
      <c r="A372" s="17">
        <f t="shared" si="22"/>
        <v>5</v>
      </c>
      <c r="B372" s="18" t="s">
        <v>529</v>
      </c>
      <c r="C372" s="18" t="s">
        <v>537</v>
      </c>
      <c r="D372" s="19" t="s">
        <v>538</v>
      </c>
      <c r="E372" s="20">
        <v>16539</v>
      </c>
      <c r="F372" s="20">
        <v>131280</v>
      </c>
      <c r="G372" s="21">
        <f t="shared" si="20"/>
        <v>147819</v>
      </c>
    </row>
    <row r="373" spans="1:7" outlineLevel="2" x14ac:dyDescent="0.2">
      <c r="A373" s="17">
        <f t="shared" si="22"/>
        <v>6</v>
      </c>
      <c r="B373" s="18" t="s">
        <v>529</v>
      </c>
      <c r="C373" s="18" t="s">
        <v>539</v>
      </c>
      <c r="D373" s="19" t="s">
        <v>540</v>
      </c>
      <c r="E373" s="20"/>
      <c r="F373" s="20">
        <v>99000</v>
      </c>
      <c r="G373" s="21">
        <f t="shared" si="20"/>
        <v>99000</v>
      </c>
    </row>
    <row r="374" spans="1:7" outlineLevel="2" x14ac:dyDescent="0.2">
      <c r="A374" s="17">
        <f t="shared" si="22"/>
        <v>7</v>
      </c>
      <c r="B374" s="18" t="s">
        <v>529</v>
      </c>
      <c r="C374" s="18" t="s">
        <v>541</v>
      </c>
      <c r="D374" s="19" t="s">
        <v>542</v>
      </c>
      <c r="E374" s="20">
        <v>23889.75</v>
      </c>
      <c r="F374" s="20"/>
      <c r="G374" s="21">
        <f t="shared" si="20"/>
        <v>23889.75</v>
      </c>
    </row>
    <row r="375" spans="1:7" outlineLevel="2" x14ac:dyDescent="0.2">
      <c r="A375" s="17">
        <f t="shared" si="22"/>
        <v>8</v>
      </c>
      <c r="B375" s="18" t="s">
        <v>529</v>
      </c>
      <c r="C375" s="18" t="s">
        <v>543</v>
      </c>
      <c r="D375" s="19" t="s">
        <v>544</v>
      </c>
      <c r="E375" s="20">
        <v>24342.15</v>
      </c>
      <c r="F375" s="20"/>
      <c r="G375" s="21">
        <f t="shared" si="20"/>
        <v>24342.15</v>
      </c>
    </row>
    <row r="376" spans="1:7" outlineLevel="2" x14ac:dyDescent="0.2">
      <c r="A376" s="17">
        <f t="shared" si="22"/>
        <v>9</v>
      </c>
      <c r="B376" s="18" t="s">
        <v>529</v>
      </c>
      <c r="C376" s="18" t="s">
        <v>530</v>
      </c>
      <c r="D376" s="19" t="s">
        <v>545</v>
      </c>
      <c r="E376" s="20">
        <v>1719</v>
      </c>
      <c r="F376" s="20">
        <v>58446</v>
      </c>
      <c r="G376" s="21">
        <f t="shared" si="20"/>
        <v>60165</v>
      </c>
    </row>
    <row r="377" spans="1:7" outlineLevel="2" x14ac:dyDescent="0.2">
      <c r="A377" s="17">
        <f t="shared" si="22"/>
        <v>10</v>
      </c>
      <c r="B377" s="18" t="s">
        <v>529</v>
      </c>
      <c r="C377" s="18" t="s">
        <v>530</v>
      </c>
      <c r="D377" s="19" t="s">
        <v>546</v>
      </c>
      <c r="E377" s="20">
        <v>47538.5</v>
      </c>
      <c r="F377" s="20">
        <v>374070</v>
      </c>
      <c r="G377" s="21">
        <f t="shared" si="20"/>
        <v>421608.5</v>
      </c>
    </row>
    <row r="378" spans="1:7" outlineLevel="2" x14ac:dyDescent="0.2">
      <c r="A378" s="17">
        <f t="shared" si="22"/>
        <v>11</v>
      </c>
      <c r="B378" s="18" t="s">
        <v>529</v>
      </c>
      <c r="C378" s="18" t="s">
        <v>547</v>
      </c>
      <c r="D378" s="19" t="s">
        <v>548</v>
      </c>
      <c r="E378" s="20">
        <v>27056.28</v>
      </c>
      <c r="F378" s="20">
        <v>49950</v>
      </c>
      <c r="G378" s="21">
        <f t="shared" si="20"/>
        <v>77006.28</v>
      </c>
    </row>
    <row r="379" spans="1:7" outlineLevel="2" x14ac:dyDescent="0.2">
      <c r="A379" s="17">
        <f t="shared" si="22"/>
        <v>12</v>
      </c>
      <c r="B379" s="18" t="s">
        <v>529</v>
      </c>
      <c r="C379" s="18" t="s">
        <v>533</v>
      </c>
      <c r="D379" s="19" t="s">
        <v>549</v>
      </c>
      <c r="E379" s="20">
        <v>10200</v>
      </c>
      <c r="F379" s="20">
        <v>106140</v>
      </c>
      <c r="G379" s="21">
        <f t="shared" si="20"/>
        <v>116340</v>
      </c>
    </row>
    <row r="380" spans="1:7" outlineLevel="2" x14ac:dyDescent="0.2">
      <c r="A380" s="17">
        <f t="shared" si="22"/>
        <v>13</v>
      </c>
      <c r="B380" s="18" t="s">
        <v>529</v>
      </c>
      <c r="C380" s="18" t="s">
        <v>550</v>
      </c>
      <c r="D380" s="19" t="s">
        <v>551</v>
      </c>
      <c r="E380" s="20"/>
      <c r="F380" s="20">
        <v>122730</v>
      </c>
      <c r="G380" s="21">
        <f t="shared" si="20"/>
        <v>122730</v>
      </c>
    </row>
    <row r="381" spans="1:7" outlineLevel="2" x14ac:dyDescent="0.2">
      <c r="A381" s="17">
        <f t="shared" si="22"/>
        <v>14</v>
      </c>
      <c r="B381" s="22" t="s">
        <v>529</v>
      </c>
      <c r="C381" s="22" t="s">
        <v>552</v>
      </c>
      <c r="D381" s="23" t="s">
        <v>553</v>
      </c>
      <c r="E381" s="20">
        <v>1691.1</v>
      </c>
      <c r="F381" s="20">
        <v>56370</v>
      </c>
      <c r="G381" s="21">
        <f t="shared" si="20"/>
        <v>58061.1</v>
      </c>
    </row>
    <row r="382" spans="1:7" outlineLevel="2" x14ac:dyDescent="0.2">
      <c r="A382" s="17">
        <f t="shared" si="22"/>
        <v>15</v>
      </c>
      <c r="B382" s="22" t="s">
        <v>529</v>
      </c>
      <c r="C382" s="22" t="s">
        <v>552</v>
      </c>
      <c r="D382" s="23" t="s">
        <v>554</v>
      </c>
      <c r="E382" s="20">
        <v>22421.11</v>
      </c>
      <c r="F382" s="20">
        <v>56370</v>
      </c>
      <c r="G382" s="21">
        <f t="shared" si="20"/>
        <v>78791.11</v>
      </c>
    </row>
    <row r="383" spans="1:7" outlineLevel="2" x14ac:dyDescent="0.2">
      <c r="A383" s="17">
        <f t="shared" si="22"/>
        <v>16</v>
      </c>
      <c r="B383" s="22" t="s">
        <v>529</v>
      </c>
      <c r="C383" s="22" t="s">
        <v>555</v>
      </c>
      <c r="D383" s="23" t="s">
        <v>556</v>
      </c>
      <c r="E383" s="20"/>
      <c r="F383" s="20">
        <v>54570</v>
      </c>
      <c r="G383" s="21">
        <f t="shared" si="20"/>
        <v>54570</v>
      </c>
    </row>
    <row r="384" spans="1:7" outlineLevel="2" x14ac:dyDescent="0.2">
      <c r="A384" s="17">
        <f t="shared" si="22"/>
        <v>17</v>
      </c>
      <c r="B384" s="22" t="s">
        <v>529</v>
      </c>
      <c r="C384" s="22" t="s">
        <v>557</v>
      </c>
      <c r="D384" s="23" t="s">
        <v>558</v>
      </c>
      <c r="E384" s="20">
        <v>11000</v>
      </c>
      <c r="F384" s="20">
        <v>52710</v>
      </c>
      <c r="G384" s="21">
        <f t="shared" si="20"/>
        <v>63710</v>
      </c>
    </row>
    <row r="385" spans="1:7" outlineLevel="2" x14ac:dyDescent="0.2">
      <c r="A385" s="17">
        <f t="shared" si="22"/>
        <v>18</v>
      </c>
      <c r="B385" s="22" t="s">
        <v>529</v>
      </c>
      <c r="C385" s="22" t="s">
        <v>559</v>
      </c>
      <c r="D385" s="23" t="s">
        <v>560</v>
      </c>
      <c r="E385" s="20">
        <v>8719</v>
      </c>
      <c r="F385" s="20">
        <v>57300</v>
      </c>
      <c r="G385" s="21">
        <f t="shared" si="20"/>
        <v>66019</v>
      </c>
    </row>
    <row r="386" spans="1:7" outlineLevel="2" x14ac:dyDescent="0.2">
      <c r="A386" s="17">
        <f t="shared" si="22"/>
        <v>19</v>
      </c>
      <c r="B386" s="22" t="s">
        <v>529</v>
      </c>
      <c r="C386" s="22" t="s">
        <v>541</v>
      </c>
      <c r="D386" s="23" t="s">
        <v>561</v>
      </c>
      <c r="E386" s="20">
        <v>28525.65</v>
      </c>
      <c r="F386" s="20"/>
      <c r="G386" s="21">
        <f t="shared" si="20"/>
        <v>28525.65</v>
      </c>
    </row>
    <row r="387" spans="1:7" outlineLevel="2" x14ac:dyDescent="0.2">
      <c r="A387" s="17">
        <f t="shared" si="22"/>
        <v>20</v>
      </c>
      <c r="B387" s="22" t="s">
        <v>529</v>
      </c>
      <c r="C387" s="22" t="s">
        <v>562</v>
      </c>
      <c r="D387" s="23" t="s">
        <v>563</v>
      </c>
      <c r="E387" s="20">
        <v>1832.4</v>
      </c>
      <c r="F387" s="20">
        <v>61080</v>
      </c>
      <c r="G387" s="21">
        <f t="shared" si="20"/>
        <v>62912.4</v>
      </c>
    </row>
    <row r="388" spans="1:7" outlineLevel="2" x14ac:dyDescent="0.2">
      <c r="A388" s="17">
        <f t="shared" si="22"/>
        <v>21</v>
      </c>
      <c r="B388" s="22" t="s">
        <v>529</v>
      </c>
      <c r="C388" s="22" t="s">
        <v>564</v>
      </c>
      <c r="D388" s="23" t="s">
        <v>565</v>
      </c>
      <c r="E388" s="20">
        <v>28474.47</v>
      </c>
      <c r="F388" s="20"/>
      <c r="G388" s="21">
        <f t="shared" si="20"/>
        <v>28474.47</v>
      </c>
    </row>
    <row r="389" spans="1:7" outlineLevel="2" x14ac:dyDescent="0.2">
      <c r="A389" s="17">
        <f t="shared" si="22"/>
        <v>22</v>
      </c>
      <c r="B389" s="22" t="s">
        <v>529</v>
      </c>
      <c r="C389" s="22" t="s">
        <v>543</v>
      </c>
      <c r="D389" s="23" t="s">
        <v>566</v>
      </c>
      <c r="E389" s="20">
        <v>16444.5</v>
      </c>
      <c r="F389" s="20">
        <v>129390</v>
      </c>
      <c r="G389" s="21">
        <f t="shared" si="20"/>
        <v>145834.5</v>
      </c>
    </row>
    <row r="390" spans="1:7" outlineLevel="2" x14ac:dyDescent="0.2">
      <c r="A390" s="17">
        <f t="shared" si="22"/>
        <v>23</v>
      </c>
      <c r="B390" s="22" t="s">
        <v>529</v>
      </c>
      <c r="C390" s="22" t="s">
        <v>543</v>
      </c>
      <c r="D390" s="23" t="s">
        <v>567</v>
      </c>
      <c r="E390" s="20">
        <v>1554.3</v>
      </c>
      <c r="F390" s="20">
        <v>51810</v>
      </c>
      <c r="G390" s="21">
        <f t="shared" si="20"/>
        <v>53364.3</v>
      </c>
    </row>
    <row r="391" spans="1:7" outlineLevel="2" x14ac:dyDescent="0.2">
      <c r="A391" s="17">
        <f t="shared" si="22"/>
        <v>24</v>
      </c>
      <c r="B391" s="22" t="s">
        <v>529</v>
      </c>
      <c r="C391" s="22" t="s">
        <v>543</v>
      </c>
      <c r="D391" s="23" t="s">
        <v>568</v>
      </c>
      <c r="E391" s="20"/>
      <c r="F391" s="20">
        <v>53640</v>
      </c>
      <c r="G391" s="21">
        <f t="shared" si="20"/>
        <v>53640</v>
      </c>
    </row>
    <row r="392" spans="1:7" outlineLevel="2" x14ac:dyDescent="0.2">
      <c r="A392" s="17">
        <f t="shared" si="22"/>
        <v>25</v>
      </c>
      <c r="B392" s="22" t="s">
        <v>529</v>
      </c>
      <c r="C392" s="22" t="s">
        <v>530</v>
      </c>
      <c r="D392" s="23" t="s">
        <v>569</v>
      </c>
      <c r="E392" s="20">
        <v>3249</v>
      </c>
      <c r="F392" s="20">
        <v>58230</v>
      </c>
      <c r="G392" s="21">
        <f t="shared" si="20"/>
        <v>61479</v>
      </c>
    </row>
    <row r="393" spans="1:7" outlineLevel="2" x14ac:dyDescent="0.2">
      <c r="A393" s="17">
        <f t="shared" si="22"/>
        <v>26</v>
      </c>
      <c r="B393" s="22" t="s">
        <v>529</v>
      </c>
      <c r="C393" s="22" t="s">
        <v>530</v>
      </c>
      <c r="D393" s="23" t="s">
        <v>570</v>
      </c>
      <c r="E393" s="20">
        <v>28919.46</v>
      </c>
      <c r="F393" s="20"/>
      <c r="G393" s="21">
        <f t="shared" si="20"/>
        <v>28919.46</v>
      </c>
    </row>
    <row r="394" spans="1:7" outlineLevel="2" x14ac:dyDescent="0.2">
      <c r="A394" s="17">
        <f t="shared" si="22"/>
        <v>27</v>
      </c>
      <c r="B394" s="22" t="s">
        <v>529</v>
      </c>
      <c r="C394" s="22" t="s">
        <v>547</v>
      </c>
      <c r="D394" s="23" t="s">
        <v>571</v>
      </c>
      <c r="E394" s="20">
        <v>24369.33</v>
      </c>
      <c r="F394" s="20"/>
      <c r="G394" s="21">
        <f t="shared" si="20"/>
        <v>24369.33</v>
      </c>
    </row>
    <row r="395" spans="1:7" outlineLevel="2" x14ac:dyDescent="0.2">
      <c r="A395" s="17">
        <f t="shared" si="22"/>
        <v>28</v>
      </c>
      <c r="B395" s="22" t="s">
        <v>529</v>
      </c>
      <c r="C395" s="22" t="s">
        <v>572</v>
      </c>
      <c r="D395" s="23" t="s">
        <v>573</v>
      </c>
      <c r="E395" s="20">
        <v>10500</v>
      </c>
      <c r="F395" s="20">
        <v>117810</v>
      </c>
      <c r="G395" s="21">
        <f t="shared" si="20"/>
        <v>128310</v>
      </c>
    </row>
    <row r="396" spans="1:7" outlineLevel="2" x14ac:dyDescent="0.2">
      <c r="A396" s="17">
        <f t="shared" si="22"/>
        <v>29</v>
      </c>
      <c r="B396" s="22" t="s">
        <v>529</v>
      </c>
      <c r="C396" s="22" t="s">
        <v>550</v>
      </c>
      <c r="D396" s="23" t="s">
        <v>574</v>
      </c>
      <c r="E396" s="20">
        <v>39991.56</v>
      </c>
      <c r="F396" s="20"/>
      <c r="G396" s="21">
        <f t="shared" ref="G396:G459" si="23">+E396+F396</f>
        <v>39991.56</v>
      </c>
    </row>
    <row r="397" spans="1:7" outlineLevel="2" x14ac:dyDescent="0.2">
      <c r="A397" s="17">
        <f t="shared" si="22"/>
        <v>30</v>
      </c>
      <c r="B397" s="22" t="s">
        <v>529</v>
      </c>
      <c r="C397" s="22" t="s">
        <v>575</v>
      </c>
      <c r="D397" s="23" t="s">
        <v>576</v>
      </c>
      <c r="E397" s="20">
        <v>1803.6</v>
      </c>
      <c r="F397" s="20">
        <v>60120</v>
      </c>
      <c r="G397" s="21">
        <f t="shared" si="23"/>
        <v>61923.6</v>
      </c>
    </row>
    <row r="398" spans="1:7" outlineLevel="2" x14ac:dyDescent="0.2">
      <c r="A398" s="17">
        <f t="shared" si="22"/>
        <v>31</v>
      </c>
      <c r="B398" s="22" t="s">
        <v>529</v>
      </c>
      <c r="C398" s="22" t="s">
        <v>577</v>
      </c>
      <c r="D398" s="23" t="s">
        <v>578</v>
      </c>
      <c r="E398" s="20">
        <v>52771.56</v>
      </c>
      <c r="F398" s="20"/>
      <c r="G398" s="21">
        <f t="shared" si="23"/>
        <v>52771.56</v>
      </c>
    </row>
    <row r="399" spans="1:7" outlineLevel="1" x14ac:dyDescent="0.2">
      <c r="A399" s="17"/>
      <c r="B399" s="24" t="s">
        <v>579</v>
      </c>
      <c r="C399" s="22"/>
      <c r="D399" s="23"/>
      <c r="E399" s="20">
        <f>SUBTOTAL(9,E368:E398)</f>
        <v>1655973.1600000001</v>
      </c>
      <c r="F399" s="20">
        <f>SUBTOTAL(9,F368:F398)</f>
        <v>5515343.4000000004</v>
      </c>
      <c r="G399" s="21">
        <f>SUBTOTAL(9,G368:G398)</f>
        <v>7171316.5600000005</v>
      </c>
    </row>
    <row r="400" spans="1:7" outlineLevel="2" x14ac:dyDescent="0.2">
      <c r="A400" s="17">
        <v>1</v>
      </c>
      <c r="B400" s="22" t="s">
        <v>580</v>
      </c>
      <c r="C400" s="22" t="s">
        <v>581</v>
      </c>
      <c r="D400" s="23" t="s">
        <v>582</v>
      </c>
      <c r="E400" s="20">
        <v>371694.74</v>
      </c>
      <c r="F400" s="20">
        <v>1213998</v>
      </c>
      <c r="G400" s="21">
        <f t="shared" si="23"/>
        <v>1585692.74</v>
      </c>
    </row>
    <row r="401" spans="1:7" outlineLevel="2" x14ac:dyDescent="0.2">
      <c r="A401" s="17">
        <f>+A400+1</f>
        <v>2</v>
      </c>
      <c r="B401" s="18" t="s">
        <v>580</v>
      </c>
      <c r="C401" s="18" t="s">
        <v>583</v>
      </c>
      <c r="D401" s="19" t="s">
        <v>584</v>
      </c>
      <c r="E401" s="20">
        <v>1907.1</v>
      </c>
      <c r="F401" s="20">
        <v>63570</v>
      </c>
      <c r="G401" s="21">
        <f t="shared" si="23"/>
        <v>65477.1</v>
      </c>
    </row>
    <row r="402" spans="1:7" outlineLevel="2" x14ac:dyDescent="0.2">
      <c r="A402" s="17">
        <f>+A401+1</f>
        <v>3</v>
      </c>
      <c r="B402" s="18" t="s">
        <v>580</v>
      </c>
      <c r="C402" s="18" t="s">
        <v>581</v>
      </c>
      <c r="D402" s="19" t="s">
        <v>585</v>
      </c>
      <c r="E402" s="20">
        <v>317870</v>
      </c>
      <c r="F402" s="20">
        <v>567540</v>
      </c>
      <c r="G402" s="21">
        <f t="shared" si="23"/>
        <v>885410</v>
      </c>
    </row>
    <row r="403" spans="1:7" outlineLevel="2" x14ac:dyDescent="0.2">
      <c r="A403" s="17">
        <f t="shared" ref="A403:A420" si="24">+A402+1</f>
        <v>4</v>
      </c>
      <c r="B403" s="18" t="s">
        <v>580</v>
      </c>
      <c r="C403" s="18" t="s">
        <v>586</v>
      </c>
      <c r="D403" s="19" t="s">
        <v>587</v>
      </c>
      <c r="E403" s="20">
        <v>17202</v>
      </c>
      <c r="F403" s="20">
        <v>114540</v>
      </c>
      <c r="G403" s="21">
        <f t="shared" si="23"/>
        <v>131742</v>
      </c>
    </row>
    <row r="404" spans="1:7" outlineLevel="2" x14ac:dyDescent="0.2">
      <c r="A404" s="17">
        <f t="shared" si="24"/>
        <v>5</v>
      </c>
      <c r="B404" s="18" t="s">
        <v>580</v>
      </c>
      <c r="C404" s="18" t="s">
        <v>581</v>
      </c>
      <c r="D404" s="19" t="s">
        <v>588</v>
      </c>
      <c r="E404" s="20">
        <v>14116.5</v>
      </c>
      <c r="F404" s="20">
        <v>112830</v>
      </c>
      <c r="G404" s="21">
        <f t="shared" si="23"/>
        <v>126946.5</v>
      </c>
    </row>
    <row r="405" spans="1:7" outlineLevel="2" x14ac:dyDescent="0.2">
      <c r="A405" s="17">
        <f t="shared" si="24"/>
        <v>6</v>
      </c>
      <c r="B405" s="22" t="s">
        <v>580</v>
      </c>
      <c r="C405" s="22" t="s">
        <v>589</v>
      </c>
      <c r="D405" s="23" t="s">
        <v>590</v>
      </c>
      <c r="E405" s="20">
        <v>5034</v>
      </c>
      <c r="F405" s="20">
        <v>101850</v>
      </c>
      <c r="G405" s="21">
        <f t="shared" si="23"/>
        <v>106884</v>
      </c>
    </row>
    <row r="406" spans="1:7" outlineLevel="2" x14ac:dyDescent="0.2">
      <c r="A406" s="17">
        <f t="shared" si="24"/>
        <v>7</v>
      </c>
      <c r="B406" s="22" t="s">
        <v>580</v>
      </c>
      <c r="C406" s="22" t="s">
        <v>591</v>
      </c>
      <c r="D406" s="23" t="s">
        <v>592</v>
      </c>
      <c r="E406" s="20">
        <v>15033</v>
      </c>
      <c r="F406" s="20">
        <v>90660</v>
      </c>
      <c r="G406" s="21">
        <f t="shared" si="23"/>
        <v>105693</v>
      </c>
    </row>
    <row r="407" spans="1:7" outlineLevel="2" x14ac:dyDescent="0.2">
      <c r="A407" s="17">
        <f t="shared" si="24"/>
        <v>8</v>
      </c>
      <c r="B407" s="22" t="s">
        <v>580</v>
      </c>
      <c r="C407" s="22" t="s">
        <v>591</v>
      </c>
      <c r="D407" s="23" t="s">
        <v>593</v>
      </c>
      <c r="E407" s="20">
        <v>1609.2</v>
      </c>
      <c r="F407" s="20">
        <v>53640</v>
      </c>
      <c r="G407" s="21">
        <f t="shared" si="23"/>
        <v>55249.2</v>
      </c>
    </row>
    <row r="408" spans="1:7" outlineLevel="2" x14ac:dyDescent="0.2">
      <c r="A408" s="17">
        <f t="shared" si="24"/>
        <v>9</v>
      </c>
      <c r="B408" s="22" t="s">
        <v>580</v>
      </c>
      <c r="C408" s="22" t="s">
        <v>591</v>
      </c>
      <c r="D408" s="23" t="s">
        <v>594</v>
      </c>
      <c r="E408" s="20">
        <v>9719</v>
      </c>
      <c r="F408" s="20">
        <v>57300</v>
      </c>
      <c r="G408" s="21">
        <f t="shared" si="23"/>
        <v>67019</v>
      </c>
    </row>
    <row r="409" spans="1:7" outlineLevel="2" x14ac:dyDescent="0.2">
      <c r="A409" s="17">
        <f t="shared" si="24"/>
        <v>10</v>
      </c>
      <c r="B409" s="22" t="s">
        <v>580</v>
      </c>
      <c r="C409" s="22" t="s">
        <v>557</v>
      </c>
      <c r="D409" s="23" t="s">
        <v>595</v>
      </c>
      <c r="E409" s="20">
        <v>1512</v>
      </c>
      <c r="F409" s="20">
        <f>51936+16222</f>
        <v>68158</v>
      </c>
      <c r="G409" s="21">
        <f t="shared" si="23"/>
        <v>69670</v>
      </c>
    </row>
    <row r="410" spans="1:7" outlineLevel="2" x14ac:dyDescent="0.2">
      <c r="A410" s="17">
        <f t="shared" si="24"/>
        <v>11</v>
      </c>
      <c r="B410" s="22" t="s">
        <v>580</v>
      </c>
      <c r="C410" s="22" t="s">
        <v>596</v>
      </c>
      <c r="D410" s="23" t="s">
        <v>597</v>
      </c>
      <c r="E410" s="20"/>
      <c r="F410" s="20">
        <v>47160</v>
      </c>
      <c r="G410" s="21">
        <f t="shared" si="23"/>
        <v>47160</v>
      </c>
    </row>
    <row r="411" spans="1:7" outlineLevel="2" x14ac:dyDescent="0.2">
      <c r="A411" s="17">
        <f t="shared" si="24"/>
        <v>12</v>
      </c>
      <c r="B411" s="22" t="s">
        <v>580</v>
      </c>
      <c r="C411" s="22" t="s">
        <v>586</v>
      </c>
      <c r="D411" s="23" t="s">
        <v>598</v>
      </c>
      <c r="E411" s="20">
        <v>36185.040000000001</v>
      </c>
      <c r="F411" s="20"/>
      <c r="G411" s="21">
        <f t="shared" si="23"/>
        <v>36185.040000000001</v>
      </c>
    </row>
    <row r="412" spans="1:7" outlineLevel="2" x14ac:dyDescent="0.2">
      <c r="A412" s="17">
        <f t="shared" si="24"/>
        <v>13</v>
      </c>
      <c r="B412" s="22" t="s">
        <v>580</v>
      </c>
      <c r="C412" s="22" t="s">
        <v>583</v>
      </c>
      <c r="D412" s="23" t="s">
        <v>599</v>
      </c>
      <c r="E412" s="20">
        <v>9000</v>
      </c>
      <c r="F412" s="20">
        <v>62310</v>
      </c>
      <c r="G412" s="21">
        <f t="shared" si="23"/>
        <v>71310</v>
      </c>
    </row>
    <row r="413" spans="1:7" outlineLevel="2" x14ac:dyDescent="0.2">
      <c r="A413" s="17">
        <f t="shared" si="24"/>
        <v>14</v>
      </c>
      <c r="B413" s="22" t="s">
        <v>580</v>
      </c>
      <c r="C413" s="22" t="s">
        <v>583</v>
      </c>
      <c r="D413" s="23" t="s">
        <v>600</v>
      </c>
      <c r="E413" s="20">
        <v>1362.6</v>
      </c>
      <c r="F413" s="20">
        <v>45420</v>
      </c>
      <c r="G413" s="21">
        <f t="shared" si="23"/>
        <v>46782.6</v>
      </c>
    </row>
    <row r="414" spans="1:7" outlineLevel="2" x14ac:dyDescent="0.2">
      <c r="A414" s="17">
        <f t="shared" si="24"/>
        <v>15</v>
      </c>
      <c r="B414" s="22" t="s">
        <v>580</v>
      </c>
      <c r="C414" s="22" t="s">
        <v>583</v>
      </c>
      <c r="D414" s="23" t="s">
        <v>601</v>
      </c>
      <c r="E414" s="20">
        <v>5778</v>
      </c>
      <c r="F414" s="20">
        <v>126060</v>
      </c>
      <c r="G414" s="21">
        <f t="shared" si="23"/>
        <v>131838</v>
      </c>
    </row>
    <row r="415" spans="1:7" outlineLevel="2" x14ac:dyDescent="0.2">
      <c r="A415" s="17">
        <f t="shared" si="24"/>
        <v>16</v>
      </c>
      <c r="B415" s="22" t="s">
        <v>580</v>
      </c>
      <c r="C415" s="22" t="s">
        <v>602</v>
      </c>
      <c r="D415" s="23" t="s">
        <v>603</v>
      </c>
      <c r="E415" s="20">
        <v>4701</v>
      </c>
      <c r="F415" s="20">
        <v>194359.5</v>
      </c>
      <c r="G415" s="21">
        <f t="shared" si="23"/>
        <v>199060.5</v>
      </c>
    </row>
    <row r="416" spans="1:7" outlineLevel="2" x14ac:dyDescent="0.2">
      <c r="A416" s="17">
        <f t="shared" si="24"/>
        <v>17</v>
      </c>
      <c r="B416" s="22" t="s">
        <v>580</v>
      </c>
      <c r="C416" s="22" t="s">
        <v>604</v>
      </c>
      <c r="D416" s="23" t="s">
        <v>605</v>
      </c>
      <c r="E416" s="20">
        <v>25870.5</v>
      </c>
      <c r="F416" s="20"/>
      <c r="G416" s="21">
        <f t="shared" si="23"/>
        <v>25870.5</v>
      </c>
    </row>
    <row r="417" spans="1:7" outlineLevel="2" x14ac:dyDescent="0.2">
      <c r="A417" s="17">
        <f t="shared" si="24"/>
        <v>18</v>
      </c>
      <c r="B417" s="22" t="s">
        <v>580</v>
      </c>
      <c r="C417" s="22" t="s">
        <v>606</v>
      </c>
      <c r="D417" s="23" t="s">
        <v>607</v>
      </c>
      <c r="E417" s="20">
        <v>1832.4</v>
      </c>
      <c r="F417" s="20">
        <v>61080</v>
      </c>
      <c r="G417" s="21">
        <f t="shared" si="23"/>
        <v>62912.4</v>
      </c>
    </row>
    <row r="418" spans="1:7" outlineLevel="2" x14ac:dyDescent="0.2">
      <c r="A418" s="17">
        <f t="shared" si="24"/>
        <v>19</v>
      </c>
      <c r="B418" s="22" t="s">
        <v>580</v>
      </c>
      <c r="C418" s="22" t="s">
        <v>581</v>
      </c>
      <c r="D418" s="23" t="s">
        <v>608</v>
      </c>
      <c r="E418" s="20">
        <v>13503</v>
      </c>
      <c r="F418" s="20">
        <v>90060</v>
      </c>
      <c r="G418" s="21">
        <f t="shared" si="23"/>
        <v>103563</v>
      </c>
    </row>
    <row r="419" spans="1:7" outlineLevel="2" x14ac:dyDescent="0.2">
      <c r="A419" s="17">
        <f t="shared" si="24"/>
        <v>20</v>
      </c>
      <c r="B419" s="22" t="s">
        <v>580</v>
      </c>
      <c r="C419" s="22" t="s">
        <v>581</v>
      </c>
      <c r="D419" s="23" t="s">
        <v>471</v>
      </c>
      <c r="E419" s="20">
        <v>18289.5</v>
      </c>
      <c r="F419" s="20">
        <v>159390</v>
      </c>
      <c r="G419" s="21">
        <f t="shared" si="23"/>
        <v>177679.5</v>
      </c>
    </row>
    <row r="420" spans="1:7" outlineLevel="2" x14ac:dyDescent="0.2">
      <c r="A420" s="17">
        <f t="shared" si="24"/>
        <v>21</v>
      </c>
      <c r="B420" s="22" t="s">
        <v>580</v>
      </c>
      <c r="C420" s="22" t="s">
        <v>609</v>
      </c>
      <c r="D420" s="23" t="s">
        <v>610</v>
      </c>
      <c r="E420" s="20"/>
      <c r="F420" s="20">
        <v>50880</v>
      </c>
      <c r="G420" s="21">
        <f t="shared" si="23"/>
        <v>50880</v>
      </c>
    </row>
    <row r="421" spans="1:7" outlineLevel="1" x14ac:dyDescent="0.2">
      <c r="A421" s="17"/>
      <c r="B421" s="24" t="s">
        <v>611</v>
      </c>
      <c r="C421" s="22"/>
      <c r="D421" s="23"/>
      <c r="E421" s="20">
        <f>SUBTOTAL(9,E400:E420)</f>
        <v>872219.58</v>
      </c>
      <c r="F421" s="20">
        <f>SUBTOTAL(9,F400:F420)</f>
        <v>3280805.5</v>
      </c>
      <c r="G421" s="21">
        <f>SUBTOTAL(9,G400:G420)</f>
        <v>4153025.08</v>
      </c>
    </row>
    <row r="422" spans="1:7" outlineLevel="2" x14ac:dyDescent="0.2">
      <c r="A422" s="17">
        <v>1</v>
      </c>
      <c r="B422" s="22" t="s">
        <v>612</v>
      </c>
      <c r="C422" s="22" t="s">
        <v>613</v>
      </c>
      <c r="D422" s="23" t="s">
        <v>614</v>
      </c>
      <c r="E422" s="20">
        <v>243014.34</v>
      </c>
      <c r="F422" s="20">
        <v>1005240</v>
      </c>
      <c r="G422" s="21">
        <f t="shared" si="23"/>
        <v>1248254.3400000001</v>
      </c>
    </row>
    <row r="423" spans="1:7" outlineLevel="2" x14ac:dyDescent="0.2">
      <c r="A423" s="17">
        <f>+A422+1</f>
        <v>2</v>
      </c>
      <c r="B423" s="18" t="s">
        <v>612</v>
      </c>
      <c r="C423" s="18" t="s">
        <v>613</v>
      </c>
      <c r="D423" s="19" t="s">
        <v>615</v>
      </c>
      <c r="E423" s="20">
        <v>39711</v>
      </c>
      <c r="F423" s="20">
        <v>413220</v>
      </c>
      <c r="G423" s="21">
        <f t="shared" si="23"/>
        <v>452931</v>
      </c>
    </row>
    <row r="424" spans="1:7" outlineLevel="2" x14ac:dyDescent="0.2">
      <c r="A424" s="17">
        <f>+A423+1</f>
        <v>3</v>
      </c>
      <c r="B424" s="18" t="s">
        <v>612</v>
      </c>
      <c r="C424" s="18" t="s">
        <v>616</v>
      </c>
      <c r="D424" s="19" t="s">
        <v>617</v>
      </c>
      <c r="E424" s="20">
        <v>13764</v>
      </c>
      <c r="F424" s="20">
        <v>95280</v>
      </c>
      <c r="G424" s="21">
        <f t="shared" si="23"/>
        <v>109044</v>
      </c>
    </row>
    <row r="425" spans="1:7" outlineLevel="2" x14ac:dyDescent="0.2">
      <c r="A425" s="17">
        <f t="shared" ref="A425:A442" si="25">+A424+1</f>
        <v>4</v>
      </c>
      <c r="B425" s="18" t="s">
        <v>612</v>
      </c>
      <c r="C425" s="18" t="s">
        <v>618</v>
      </c>
      <c r="D425" s="19" t="s">
        <v>619</v>
      </c>
      <c r="E425" s="20">
        <v>2671.2</v>
      </c>
      <c r="F425" s="20">
        <v>89040</v>
      </c>
      <c r="G425" s="21">
        <f t="shared" si="23"/>
        <v>91711.2</v>
      </c>
    </row>
    <row r="426" spans="1:7" outlineLevel="2" x14ac:dyDescent="0.2">
      <c r="A426" s="17">
        <f t="shared" si="25"/>
        <v>5</v>
      </c>
      <c r="B426" s="18" t="s">
        <v>612</v>
      </c>
      <c r="C426" s="18" t="s">
        <v>620</v>
      </c>
      <c r="D426" s="19" t="s">
        <v>621</v>
      </c>
      <c r="E426" s="20">
        <v>50078.49</v>
      </c>
      <c r="F426" s="20"/>
      <c r="G426" s="21">
        <f t="shared" si="23"/>
        <v>50078.49</v>
      </c>
    </row>
    <row r="427" spans="1:7" outlineLevel="2" x14ac:dyDescent="0.2">
      <c r="A427" s="17">
        <f t="shared" si="25"/>
        <v>6</v>
      </c>
      <c r="B427" s="22" t="s">
        <v>612</v>
      </c>
      <c r="C427" s="22" t="s">
        <v>622</v>
      </c>
      <c r="D427" s="23" t="s">
        <v>623</v>
      </c>
      <c r="E427" s="20"/>
      <c r="F427" s="20">
        <v>99900</v>
      </c>
      <c r="G427" s="21">
        <f t="shared" si="23"/>
        <v>99900</v>
      </c>
    </row>
    <row r="428" spans="1:7" outlineLevel="2" x14ac:dyDescent="0.2">
      <c r="A428" s="17">
        <f t="shared" si="25"/>
        <v>7</v>
      </c>
      <c r="B428" s="22" t="s">
        <v>612</v>
      </c>
      <c r="C428" s="22" t="s">
        <v>624</v>
      </c>
      <c r="D428" s="23" t="s">
        <v>625</v>
      </c>
      <c r="E428" s="20">
        <v>8200</v>
      </c>
      <c r="F428" s="20">
        <v>103620</v>
      </c>
      <c r="G428" s="21">
        <f t="shared" si="23"/>
        <v>111820</v>
      </c>
    </row>
    <row r="429" spans="1:7" outlineLevel="2" x14ac:dyDescent="0.2">
      <c r="A429" s="17">
        <f t="shared" si="25"/>
        <v>8</v>
      </c>
      <c r="B429" s="22" t="s">
        <v>612</v>
      </c>
      <c r="C429" s="22" t="s">
        <v>624</v>
      </c>
      <c r="D429" s="23" t="s">
        <v>626</v>
      </c>
      <c r="E429" s="20"/>
      <c r="F429" s="20">
        <v>99900</v>
      </c>
      <c r="G429" s="21">
        <f t="shared" si="23"/>
        <v>99900</v>
      </c>
    </row>
    <row r="430" spans="1:7" outlineLevel="2" x14ac:dyDescent="0.2">
      <c r="A430" s="17">
        <f t="shared" si="25"/>
        <v>9</v>
      </c>
      <c r="B430" s="22" t="s">
        <v>612</v>
      </c>
      <c r="C430" s="22" t="s">
        <v>624</v>
      </c>
      <c r="D430" s="23" t="s">
        <v>627</v>
      </c>
      <c r="E430" s="20"/>
      <c r="F430" s="20">
        <v>50880</v>
      </c>
      <c r="G430" s="21">
        <f t="shared" si="23"/>
        <v>50880</v>
      </c>
    </row>
    <row r="431" spans="1:7" outlineLevel="2" x14ac:dyDescent="0.2">
      <c r="A431" s="17">
        <f t="shared" si="25"/>
        <v>10</v>
      </c>
      <c r="B431" s="22" t="s">
        <v>612</v>
      </c>
      <c r="C431" s="22" t="s">
        <v>624</v>
      </c>
      <c r="D431" s="23" t="s">
        <v>628</v>
      </c>
      <c r="E431" s="20">
        <v>7311</v>
      </c>
      <c r="F431" s="20">
        <v>156720</v>
      </c>
      <c r="G431" s="21">
        <f t="shared" si="23"/>
        <v>164031</v>
      </c>
    </row>
    <row r="432" spans="1:7" outlineLevel="2" x14ac:dyDescent="0.2">
      <c r="A432" s="17">
        <f t="shared" si="25"/>
        <v>11</v>
      </c>
      <c r="B432" s="22" t="s">
        <v>612</v>
      </c>
      <c r="C432" s="22" t="s">
        <v>624</v>
      </c>
      <c r="D432" s="23" t="s">
        <v>629</v>
      </c>
      <c r="E432" s="20"/>
      <c r="F432" s="20">
        <v>51810</v>
      </c>
      <c r="G432" s="21">
        <f t="shared" si="23"/>
        <v>51810</v>
      </c>
    </row>
    <row r="433" spans="1:7" outlineLevel="2" x14ac:dyDescent="0.2">
      <c r="A433" s="17">
        <f t="shared" si="25"/>
        <v>12</v>
      </c>
      <c r="B433" s="22" t="s">
        <v>612</v>
      </c>
      <c r="C433" s="22" t="s">
        <v>630</v>
      </c>
      <c r="D433" s="23" t="s">
        <v>631</v>
      </c>
      <c r="E433" s="20"/>
      <c r="F433" s="20">
        <v>49020</v>
      </c>
      <c r="G433" s="21">
        <f t="shared" si="23"/>
        <v>49020</v>
      </c>
    </row>
    <row r="434" spans="1:7" outlineLevel="2" x14ac:dyDescent="0.2">
      <c r="A434" s="17">
        <f t="shared" si="25"/>
        <v>13</v>
      </c>
      <c r="B434" s="22" t="s">
        <v>612</v>
      </c>
      <c r="C434" s="22" t="s">
        <v>618</v>
      </c>
      <c r="D434" s="23" t="s">
        <v>632</v>
      </c>
      <c r="E434" s="20">
        <v>11389.6</v>
      </c>
      <c r="F434" s="20">
        <v>106320</v>
      </c>
      <c r="G434" s="21">
        <f t="shared" si="23"/>
        <v>117709.6</v>
      </c>
    </row>
    <row r="435" spans="1:7" outlineLevel="2" x14ac:dyDescent="0.2">
      <c r="A435" s="17">
        <f t="shared" si="25"/>
        <v>14</v>
      </c>
      <c r="B435" s="22" t="s">
        <v>612</v>
      </c>
      <c r="C435" s="22" t="s">
        <v>618</v>
      </c>
      <c r="D435" s="23" t="s">
        <v>633</v>
      </c>
      <c r="E435" s="20">
        <v>12247.83</v>
      </c>
      <c r="F435" s="20"/>
      <c r="G435" s="21">
        <f t="shared" si="23"/>
        <v>12247.83</v>
      </c>
    </row>
    <row r="436" spans="1:7" outlineLevel="2" x14ac:dyDescent="0.2">
      <c r="A436" s="17">
        <f t="shared" si="25"/>
        <v>15</v>
      </c>
      <c r="B436" s="22" t="s">
        <v>612</v>
      </c>
      <c r="C436" s="22" t="s">
        <v>618</v>
      </c>
      <c r="D436" s="23" t="s">
        <v>634</v>
      </c>
      <c r="E436" s="20">
        <v>19245</v>
      </c>
      <c r="F436" s="20"/>
      <c r="G436" s="21">
        <f t="shared" si="23"/>
        <v>19245</v>
      </c>
    </row>
    <row r="437" spans="1:7" outlineLevel="2" x14ac:dyDescent="0.2">
      <c r="A437" s="17">
        <f t="shared" si="25"/>
        <v>16</v>
      </c>
      <c r="B437" s="22" t="s">
        <v>612</v>
      </c>
      <c r="C437" s="22" t="s">
        <v>618</v>
      </c>
      <c r="D437" s="23" t="s">
        <v>635</v>
      </c>
      <c r="E437" s="20">
        <v>14704.5</v>
      </c>
      <c r="F437" s="20">
        <v>94590</v>
      </c>
      <c r="G437" s="21">
        <f t="shared" si="23"/>
        <v>109294.5</v>
      </c>
    </row>
    <row r="438" spans="1:7" outlineLevel="2" x14ac:dyDescent="0.2">
      <c r="A438" s="17">
        <f t="shared" si="25"/>
        <v>17</v>
      </c>
      <c r="B438" s="22" t="s">
        <v>612</v>
      </c>
      <c r="C438" s="22" t="s">
        <v>618</v>
      </c>
      <c r="D438" s="23" t="s">
        <v>636</v>
      </c>
      <c r="E438" s="20">
        <v>54275.79</v>
      </c>
      <c r="F438" s="20"/>
      <c r="G438" s="21">
        <f t="shared" si="23"/>
        <v>54275.79</v>
      </c>
    </row>
    <row r="439" spans="1:7" outlineLevel="2" x14ac:dyDescent="0.2">
      <c r="A439" s="17">
        <f t="shared" si="25"/>
        <v>18</v>
      </c>
      <c r="B439" s="22" t="s">
        <v>612</v>
      </c>
      <c r="C439" s="22" t="s">
        <v>613</v>
      </c>
      <c r="D439" s="23" t="s">
        <v>637</v>
      </c>
      <c r="E439" s="20">
        <v>93628.35</v>
      </c>
      <c r="F439" s="20"/>
      <c r="G439" s="21">
        <f t="shared" si="23"/>
        <v>93628.35</v>
      </c>
    </row>
    <row r="440" spans="1:7" outlineLevel="2" x14ac:dyDescent="0.2">
      <c r="A440" s="17">
        <f t="shared" si="25"/>
        <v>19</v>
      </c>
      <c r="B440" s="22" t="s">
        <v>612</v>
      </c>
      <c r="C440" s="22" t="s">
        <v>613</v>
      </c>
      <c r="D440" s="23" t="s">
        <v>638</v>
      </c>
      <c r="E440" s="20"/>
      <c r="F440" s="20">
        <v>51810</v>
      </c>
      <c r="G440" s="21">
        <f t="shared" si="23"/>
        <v>51810</v>
      </c>
    </row>
    <row r="441" spans="1:7" outlineLevel="2" x14ac:dyDescent="0.2">
      <c r="A441" s="17">
        <f t="shared" si="25"/>
        <v>20</v>
      </c>
      <c r="B441" s="22" t="s">
        <v>612</v>
      </c>
      <c r="C441" s="22" t="s">
        <v>613</v>
      </c>
      <c r="D441" s="23" t="s">
        <v>639</v>
      </c>
      <c r="E441" s="20"/>
      <c r="F441" s="20">
        <v>135150</v>
      </c>
      <c r="G441" s="21">
        <f t="shared" si="23"/>
        <v>135150</v>
      </c>
    </row>
    <row r="442" spans="1:7" outlineLevel="2" x14ac:dyDescent="0.2">
      <c r="A442" s="17">
        <f t="shared" si="25"/>
        <v>21</v>
      </c>
      <c r="B442" s="22" t="s">
        <v>612</v>
      </c>
      <c r="C442" s="22" t="s">
        <v>613</v>
      </c>
      <c r="D442" s="23" t="s">
        <v>640</v>
      </c>
      <c r="E442" s="20">
        <v>5529</v>
      </c>
      <c r="F442" s="20">
        <v>121080</v>
      </c>
      <c r="G442" s="21">
        <f t="shared" si="23"/>
        <v>126609</v>
      </c>
    </row>
    <row r="443" spans="1:7" outlineLevel="1" x14ac:dyDescent="0.2">
      <c r="A443" s="17"/>
      <c r="B443" s="24" t="s">
        <v>641</v>
      </c>
      <c r="C443" s="22"/>
      <c r="D443" s="23"/>
      <c r="E443" s="20">
        <f>SUBTOTAL(9,E422:E442)</f>
        <v>575770.1</v>
      </c>
      <c r="F443" s="20">
        <f>SUBTOTAL(9,F422:F442)</f>
        <v>2723580</v>
      </c>
      <c r="G443" s="21">
        <f>SUBTOTAL(9,G422:G442)</f>
        <v>3299350.1000000006</v>
      </c>
    </row>
    <row r="444" spans="1:7" outlineLevel="2" x14ac:dyDescent="0.2">
      <c r="A444" s="17">
        <v>1</v>
      </c>
      <c r="B444" s="22" t="s">
        <v>642</v>
      </c>
      <c r="C444" s="22" t="s">
        <v>643</v>
      </c>
      <c r="D444" s="23" t="s">
        <v>644</v>
      </c>
      <c r="E444" s="20">
        <v>9535.5</v>
      </c>
      <c r="F444" s="20">
        <v>322350</v>
      </c>
      <c r="G444" s="21">
        <f t="shared" si="23"/>
        <v>331885.5</v>
      </c>
    </row>
    <row r="445" spans="1:7" outlineLevel="2" x14ac:dyDescent="0.2">
      <c r="A445" s="17">
        <f t="shared" ref="A445:A451" si="26">+A444+1</f>
        <v>2</v>
      </c>
      <c r="B445" s="18" t="s">
        <v>642</v>
      </c>
      <c r="C445" s="18" t="s">
        <v>645</v>
      </c>
      <c r="D445" s="19" t="s">
        <v>646</v>
      </c>
      <c r="E445" s="20">
        <v>66298.740000000005</v>
      </c>
      <c r="F445" s="20"/>
      <c r="G445" s="21">
        <f t="shared" si="23"/>
        <v>66298.740000000005</v>
      </c>
    </row>
    <row r="446" spans="1:7" outlineLevel="2" x14ac:dyDescent="0.2">
      <c r="A446" s="17">
        <f t="shared" si="26"/>
        <v>3</v>
      </c>
      <c r="B446" s="18" t="s">
        <v>642</v>
      </c>
      <c r="C446" s="18" t="s">
        <v>643</v>
      </c>
      <c r="D446" s="19" t="s">
        <v>647</v>
      </c>
      <c r="E446" s="20">
        <v>236615.88</v>
      </c>
      <c r="F446" s="20">
        <v>102330</v>
      </c>
      <c r="G446" s="21">
        <f t="shared" si="23"/>
        <v>338945.88</v>
      </c>
    </row>
    <row r="447" spans="1:7" outlineLevel="2" x14ac:dyDescent="0.2">
      <c r="A447" s="17">
        <f t="shared" si="26"/>
        <v>4</v>
      </c>
      <c r="B447" s="18" t="s">
        <v>642</v>
      </c>
      <c r="C447" s="18" t="s">
        <v>648</v>
      </c>
      <c r="D447" s="19" t="s">
        <v>649</v>
      </c>
      <c r="E447" s="20">
        <v>4896</v>
      </c>
      <c r="F447" s="20">
        <v>102420</v>
      </c>
      <c r="G447" s="21">
        <f t="shared" si="23"/>
        <v>107316</v>
      </c>
    </row>
    <row r="448" spans="1:7" outlineLevel="2" x14ac:dyDescent="0.2">
      <c r="A448" s="17">
        <f t="shared" si="26"/>
        <v>5</v>
      </c>
      <c r="B448" s="18" t="s">
        <v>642</v>
      </c>
      <c r="C448" s="18" t="s">
        <v>650</v>
      </c>
      <c r="D448" s="19" t="s">
        <v>651</v>
      </c>
      <c r="E448" s="20">
        <v>5778</v>
      </c>
      <c r="F448" s="20">
        <v>120060</v>
      </c>
      <c r="G448" s="21">
        <f t="shared" si="23"/>
        <v>125838</v>
      </c>
    </row>
    <row r="449" spans="1:7" outlineLevel="2" x14ac:dyDescent="0.2">
      <c r="A449" s="17">
        <f t="shared" si="26"/>
        <v>6</v>
      </c>
      <c r="B449" s="22" t="s">
        <v>642</v>
      </c>
      <c r="C449" s="22" t="s">
        <v>643</v>
      </c>
      <c r="D449" s="23" t="s">
        <v>652</v>
      </c>
      <c r="E449" s="20">
        <f>46415.94+66626.98</f>
        <v>113042.92</v>
      </c>
      <c r="F449" s="20">
        <v>4752</v>
      </c>
      <c r="G449" s="21">
        <f t="shared" si="23"/>
        <v>117794.92</v>
      </c>
    </row>
    <row r="450" spans="1:7" outlineLevel="2" x14ac:dyDescent="0.2">
      <c r="A450" s="17">
        <f t="shared" si="26"/>
        <v>7</v>
      </c>
      <c r="B450" s="22" t="s">
        <v>642</v>
      </c>
      <c r="C450" s="22" t="s">
        <v>650</v>
      </c>
      <c r="D450" s="23" t="s">
        <v>653</v>
      </c>
      <c r="E450" s="20">
        <v>38397.33</v>
      </c>
      <c r="F450" s="20">
        <v>98280</v>
      </c>
      <c r="G450" s="21">
        <f t="shared" si="23"/>
        <v>136677.33000000002</v>
      </c>
    </row>
    <row r="451" spans="1:7" outlineLevel="2" x14ac:dyDescent="0.2">
      <c r="A451" s="17">
        <f t="shared" si="26"/>
        <v>8</v>
      </c>
      <c r="B451" s="22" t="s">
        <v>642</v>
      </c>
      <c r="C451" s="22" t="s">
        <v>650</v>
      </c>
      <c r="D451" s="23" t="s">
        <v>654</v>
      </c>
      <c r="E451" s="20">
        <v>9000</v>
      </c>
      <c r="F451" s="20">
        <v>78270</v>
      </c>
      <c r="G451" s="21">
        <f t="shared" si="23"/>
        <v>87270</v>
      </c>
    </row>
    <row r="452" spans="1:7" outlineLevel="1" x14ac:dyDescent="0.2">
      <c r="A452" s="17"/>
      <c r="B452" s="24" t="s">
        <v>655</v>
      </c>
      <c r="C452" s="22"/>
      <c r="D452" s="23"/>
      <c r="E452" s="20">
        <f>SUBTOTAL(9,E444:E451)</f>
        <v>483564.37</v>
      </c>
      <c r="F452" s="20">
        <f>SUBTOTAL(9,F444:F451)</f>
        <v>828462</v>
      </c>
      <c r="G452" s="21">
        <f>SUBTOTAL(9,G444:G451)</f>
        <v>1312026.3700000001</v>
      </c>
    </row>
    <row r="453" spans="1:7" outlineLevel="2" x14ac:dyDescent="0.2">
      <c r="A453" s="17">
        <v>1</v>
      </c>
      <c r="B453" s="22" t="s">
        <v>656</v>
      </c>
      <c r="C453" s="22" t="s">
        <v>657</v>
      </c>
      <c r="D453" s="23" t="s">
        <v>658</v>
      </c>
      <c r="E453" s="20">
        <v>40337.22</v>
      </c>
      <c r="F453" s="20"/>
      <c r="G453" s="21">
        <f t="shared" si="23"/>
        <v>40337.22</v>
      </c>
    </row>
    <row r="454" spans="1:7" outlineLevel="2" x14ac:dyDescent="0.2">
      <c r="A454" s="17">
        <f>+A453+1</f>
        <v>2</v>
      </c>
      <c r="B454" s="18" t="s">
        <v>656</v>
      </c>
      <c r="C454" s="18" t="s">
        <v>659</v>
      </c>
      <c r="D454" s="19" t="s">
        <v>660</v>
      </c>
      <c r="E454" s="20">
        <v>14304</v>
      </c>
      <c r="F454" s="20">
        <v>144900</v>
      </c>
      <c r="G454" s="21">
        <f t="shared" si="23"/>
        <v>159204</v>
      </c>
    </row>
    <row r="455" spans="1:7" outlineLevel="2" x14ac:dyDescent="0.2">
      <c r="A455" s="17">
        <f>+A454+1</f>
        <v>3</v>
      </c>
      <c r="B455" s="18" t="s">
        <v>656</v>
      </c>
      <c r="C455" s="18" t="s">
        <v>657</v>
      </c>
      <c r="D455" s="19" t="s">
        <v>661</v>
      </c>
      <c r="E455" s="20">
        <v>14698.5</v>
      </c>
      <c r="F455" s="20">
        <v>151830</v>
      </c>
      <c r="G455" s="21">
        <f t="shared" si="23"/>
        <v>166528.5</v>
      </c>
    </row>
    <row r="456" spans="1:7" outlineLevel="2" x14ac:dyDescent="0.2">
      <c r="A456" s="17">
        <f t="shared" ref="A456:A468" si="27">+A455+1</f>
        <v>4</v>
      </c>
      <c r="B456" s="18" t="s">
        <v>656</v>
      </c>
      <c r="C456" s="18" t="s">
        <v>662</v>
      </c>
      <c r="D456" s="19" t="s">
        <v>663</v>
      </c>
      <c r="E456" s="20">
        <v>68059.92</v>
      </c>
      <c r="F456" s="20"/>
      <c r="G456" s="21">
        <f t="shared" si="23"/>
        <v>68059.92</v>
      </c>
    </row>
    <row r="457" spans="1:7" outlineLevel="2" x14ac:dyDescent="0.2">
      <c r="A457" s="17">
        <f t="shared" si="27"/>
        <v>5</v>
      </c>
      <c r="B457" s="18" t="s">
        <v>656</v>
      </c>
      <c r="C457" s="18" t="s">
        <v>664</v>
      </c>
      <c r="D457" s="19" t="s">
        <v>665</v>
      </c>
      <c r="E457" s="20">
        <v>25567.86</v>
      </c>
      <c r="F457" s="20"/>
      <c r="G457" s="21">
        <f t="shared" si="23"/>
        <v>25567.86</v>
      </c>
    </row>
    <row r="458" spans="1:7" outlineLevel="2" x14ac:dyDescent="0.2">
      <c r="A458" s="17">
        <f t="shared" si="27"/>
        <v>6</v>
      </c>
      <c r="B458" s="22" t="s">
        <v>656</v>
      </c>
      <c r="C458" s="22" t="s">
        <v>659</v>
      </c>
      <c r="D458" s="23" t="s">
        <v>666</v>
      </c>
      <c r="E458" s="20">
        <v>26835.48</v>
      </c>
      <c r="F458" s="20"/>
      <c r="G458" s="21">
        <f t="shared" si="23"/>
        <v>26835.48</v>
      </c>
    </row>
    <row r="459" spans="1:7" outlineLevel="2" x14ac:dyDescent="0.2">
      <c r="A459" s="17">
        <f t="shared" si="27"/>
        <v>7</v>
      </c>
      <c r="B459" s="22" t="s">
        <v>656</v>
      </c>
      <c r="C459" s="22" t="s">
        <v>659</v>
      </c>
      <c r="D459" s="23" t="s">
        <v>667</v>
      </c>
      <c r="E459" s="20">
        <v>7500</v>
      </c>
      <c r="F459" s="20">
        <v>130110</v>
      </c>
      <c r="G459" s="21">
        <f t="shared" si="23"/>
        <v>137610</v>
      </c>
    </row>
    <row r="460" spans="1:7" outlineLevel="2" x14ac:dyDescent="0.2">
      <c r="A460" s="17">
        <f t="shared" si="27"/>
        <v>8</v>
      </c>
      <c r="B460" s="22" t="s">
        <v>656</v>
      </c>
      <c r="C460" s="22" t="s">
        <v>657</v>
      </c>
      <c r="D460" s="23" t="s">
        <v>668</v>
      </c>
      <c r="E460" s="20">
        <v>9303.6</v>
      </c>
      <c r="F460" s="20">
        <v>60120</v>
      </c>
      <c r="G460" s="21">
        <f t="shared" ref="G460:G523" si="28">+E460+F460</f>
        <v>69423.600000000006</v>
      </c>
    </row>
    <row r="461" spans="1:7" outlineLevel="2" x14ac:dyDescent="0.2">
      <c r="A461" s="17">
        <f t="shared" si="27"/>
        <v>9</v>
      </c>
      <c r="B461" s="22" t="s">
        <v>656</v>
      </c>
      <c r="C461" s="22" t="s">
        <v>669</v>
      </c>
      <c r="D461" s="23" t="s">
        <v>670</v>
      </c>
      <c r="E461" s="20">
        <v>42000</v>
      </c>
      <c r="F461" s="20"/>
      <c r="G461" s="21">
        <f t="shared" si="28"/>
        <v>42000</v>
      </c>
    </row>
    <row r="462" spans="1:7" outlineLevel="2" x14ac:dyDescent="0.2">
      <c r="A462" s="17">
        <f t="shared" si="27"/>
        <v>10</v>
      </c>
      <c r="B462" s="22" t="s">
        <v>656</v>
      </c>
      <c r="C462" s="22" t="s">
        <v>671</v>
      </c>
      <c r="D462" s="23" t="s">
        <v>672</v>
      </c>
      <c r="E462" s="20">
        <v>19245.3</v>
      </c>
      <c r="F462" s="20">
        <v>141510</v>
      </c>
      <c r="G462" s="21">
        <f t="shared" si="28"/>
        <v>160755.29999999999</v>
      </c>
    </row>
    <row r="463" spans="1:7" outlineLevel="2" x14ac:dyDescent="0.2">
      <c r="A463" s="17">
        <f t="shared" si="27"/>
        <v>11</v>
      </c>
      <c r="B463" s="22" t="s">
        <v>656</v>
      </c>
      <c r="C463" s="22" t="s">
        <v>671</v>
      </c>
      <c r="D463" s="23" t="s">
        <v>673</v>
      </c>
      <c r="E463" s="20">
        <v>32538</v>
      </c>
      <c r="F463" s="20"/>
      <c r="G463" s="21">
        <f t="shared" si="28"/>
        <v>32538</v>
      </c>
    </row>
    <row r="464" spans="1:7" outlineLevel="2" x14ac:dyDescent="0.2">
      <c r="A464" s="17">
        <f t="shared" si="27"/>
        <v>12</v>
      </c>
      <c r="B464" s="22" t="s">
        <v>656</v>
      </c>
      <c r="C464" s="22" t="s">
        <v>674</v>
      </c>
      <c r="D464" s="23" t="s">
        <v>675</v>
      </c>
      <c r="E464" s="20">
        <v>35455.68</v>
      </c>
      <c r="F464" s="20"/>
      <c r="G464" s="21">
        <f t="shared" si="28"/>
        <v>35455.68</v>
      </c>
    </row>
    <row r="465" spans="1:7" outlineLevel="2" x14ac:dyDescent="0.2">
      <c r="A465" s="17">
        <f t="shared" si="27"/>
        <v>13</v>
      </c>
      <c r="B465" s="22" t="s">
        <v>656</v>
      </c>
      <c r="C465" s="22" t="s">
        <v>674</v>
      </c>
      <c r="D465" s="23" t="s">
        <v>676</v>
      </c>
      <c r="E465" s="20">
        <v>42000</v>
      </c>
      <c r="F465" s="20"/>
      <c r="G465" s="21">
        <f t="shared" si="28"/>
        <v>42000</v>
      </c>
    </row>
    <row r="466" spans="1:7" outlineLevel="2" x14ac:dyDescent="0.2">
      <c r="A466" s="17">
        <f t="shared" si="27"/>
        <v>14</v>
      </c>
      <c r="B466" s="22" t="s">
        <v>656</v>
      </c>
      <c r="C466" s="22" t="s">
        <v>674</v>
      </c>
      <c r="D466" s="23" t="s">
        <v>677</v>
      </c>
      <c r="E466" s="20">
        <v>37227</v>
      </c>
      <c r="F466" s="20"/>
      <c r="G466" s="21">
        <f t="shared" si="28"/>
        <v>37227</v>
      </c>
    </row>
    <row r="467" spans="1:7" outlineLevel="2" x14ac:dyDescent="0.2">
      <c r="A467" s="17">
        <f t="shared" si="27"/>
        <v>15</v>
      </c>
      <c r="B467" s="22" t="s">
        <v>656</v>
      </c>
      <c r="C467" s="22" t="s">
        <v>674</v>
      </c>
      <c r="D467" s="23" t="s">
        <v>678</v>
      </c>
      <c r="E467" s="20">
        <v>42000</v>
      </c>
      <c r="F467" s="20"/>
      <c r="G467" s="21">
        <f t="shared" si="28"/>
        <v>42000</v>
      </c>
    </row>
    <row r="468" spans="1:7" outlineLevel="2" x14ac:dyDescent="0.2">
      <c r="A468" s="17">
        <f t="shared" si="27"/>
        <v>16</v>
      </c>
      <c r="B468" s="22" t="s">
        <v>656</v>
      </c>
      <c r="C468" s="22" t="s">
        <v>674</v>
      </c>
      <c r="D468" s="23" t="s">
        <v>679</v>
      </c>
      <c r="E468" s="20">
        <v>37578</v>
      </c>
      <c r="F468" s="20"/>
      <c r="G468" s="21">
        <f t="shared" si="28"/>
        <v>37578</v>
      </c>
    </row>
    <row r="469" spans="1:7" outlineLevel="1" x14ac:dyDescent="0.2">
      <c r="A469" s="17"/>
      <c r="B469" s="24" t="s">
        <v>680</v>
      </c>
      <c r="C469" s="22"/>
      <c r="D469" s="23"/>
      <c r="E469" s="20">
        <f>SUBTOTAL(9,E453:E468)</f>
        <v>494650.56</v>
      </c>
      <c r="F469" s="20">
        <f>SUBTOTAL(9,F453:F468)</f>
        <v>628470</v>
      </c>
      <c r="G469" s="21">
        <f>SUBTOTAL(9,G453:G468)</f>
        <v>1123120.56</v>
      </c>
    </row>
    <row r="470" spans="1:7" outlineLevel="2" x14ac:dyDescent="0.2">
      <c r="A470" s="17">
        <v>1</v>
      </c>
      <c r="B470" s="22" t="s">
        <v>681</v>
      </c>
      <c r="C470" s="22" t="s">
        <v>682</v>
      </c>
      <c r="D470" s="23" t="s">
        <v>683</v>
      </c>
      <c r="E470" s="20">
        <v>252871.59</v>
      </c>
      <c r="F470" s="20">
        <v>307470</v>
      </c>
      <c r="G470" s="21">
        <f t="shared" si="28"/>
        <v>560341.59</v>
      </c>
    </row>
    <row r="471" spans="1:7" outlineLevel="2" x14ac:dyDescent="0.2">
      <c r="A471" s="17">
        <f>+A470+1</f>
        <v>2</v>
      </c>
      <c r="B471" s="18" t="s">
        <v>681</v>
      </c>
      <c r="C471" s="18" t="s">
        <v>682</v>
      </c>
      <c r="D471" s="19" t="s">
        <v>684</v>
      </c>
      <c r="E471" s="20">
        <v>57123</v>
      </c>
      <c r="F471" s="20">
        <v>131130</v>
      </c>
      <c r="G471" s="21">
        <f t="shared" si="28"/>
        <v>188253</v>
      </c>
    </row>
    <row r="472" spans="1:7" outlineLevel="2" x14ac:dyDescent="0.2">
      <c r="A472" s="17">
        <f>+A471+1</f>
        <v>3</v>
      </c>
      <c r="B472" s="18" t="s">
        <v>681</v>
      </c>
      <c r="C472" s="18" t="s">
        <v>685</v>
      </c>
      <c r="D472" s="19" t="s">
        <v>686</v>
      </c>
      <c r="E472" s="20">
        <f>5184.9+17821.2</f>
        <v>23006.1</v>
      </c>
      <c r="F472" s="20">
        <v>172830</v>
      </c>
      <c r="G472" s="21">
        <f t="shared" si="28"/>
        <v>195836.1</v>
      </c>
    </row>
    <row r="473" spans="1:7" outlineLevel="2" x14ac:dyDescent="0.2">
      <c r="A473" s="17">
        <f t="shared" ref="A473:A506" si="29">+A472+1</f>
        <v>4</v>
      </c>
      <c r="B473" s="18" t="s">
        <v>681</v>
      </c>
      <c r="C473" s="18" t="s">
        <v>687</v>
      </c>
      <c r="D473" s="19" t="s">
        <v>688</v>
      </c>
      <c r="E473" s="20">
        <v>21997.72</v>
      </c>
      <c r="F473" s="20"/>
      <c r="G473" s="21">
        <f t="shared" si="28"/>
        <v>21997.72</v>
      </c>
    </row>
    <row r="474" spans="1:7" outlineLevel="2" x14ac:dyDescent="0.2">
      <c r="A474" s="17">
        <f t="shared" si="29"/>
        <v>5</v>
      </c>
      <c r="B474" s="18" t="s">
        <v>681</v>
      </c>
      <c r="C474" s="18" t="s">
        <v>689</v>
      </c>
      <c r="D474" s="19" t="s">
        <v>690</v>
      </c>
      <c r="E474" s="20">
        <v>59819.61</v>
      </c>
      <c r="F474" s="20">
        <v>88020</v>
      </c>
      <c r="G474" s="21">
        <f t="shared" si="28"/>
        <v>147839.60999999999</v>
      </c>
    </row>
    <row r="475" spans="1:7" outlineLevel="2" x14ac:dyDescent="0.2">
      <c r="A475" s="17">
        <f t="shared" si="29"/>
        <v>6</v>
      </c>
      <c r="B475" s="18" t="s">
        <v>681</v>
      </c>
      <c r="C475" s="18" t="s">
        <v>691</v>
      </c>
      <c r="D475" s="19" t="s">
        <v>692</v>
      </c>
      <c r="E475" s="20">
        <v>32372.79</v>
      </c>
      <c r="F475" s="20"/>
      <c r="G475" s="21">
        <f t="shared" si="28"/>
        <v>32372.79</v>
      </c>
    </row>
    <row r="476" spans="1:7" outlineLevel="2" x14ac:dyDescent="0.2">
      <c r="A476" s="17">
        <f t="shared" si="29"/>
        <v>7</v>
      </c>
      <c r="B476" s="18" t="s">
        <v>681</v>
      </c>
      <c r="C476" s="18" t="s">
        <v>693</v>
      </c>
      <c r="D476" s="19" t="s">
        <v>694</v>
      </c>
      <c r="E476" s="20">
        <v>32855.19</v>
      </c>
      <c r="F476" s="20"/>
      <c r="G476" s="21">
        <f t="shared" si="28"/>
        <v>32855.19</v>
      </c>
    </row>
    <row r="477" spans="1:7" outlineLevel="2" x14ac:dyDescent="0.2">
      <c r="A477" s="17">
        <f t="shared" si="29"/>
        <v>8</v>
      </c>
      <c r="B477" s="18" t="s">
        <v>681</v>
      </c>
      <c r="C477" s="18" t="s">
        <v>695</v>
      </c>
      <c r="D477" s="19" t="s">
        <v>696</v>
      </c>
      <c r="E477" s="20">
        <f>1637.1+9300</f>
        <v>10937.1</v>
      </c>
      <c r="F477" s="20">
        <v>54570</v>
      </c>
      <c r="G477" s="21">
        <f t="shared" si="28"/>
        <v>65507.1</v>
      </c>
    </row>
    <row r="478" spans="1:7" outlineLevel="2" x14ac:dyDescent="0.2">
      <c r="A478" s="17">
        <f t="shared" si="29"/>
        <v>9</v>
      </c>
      <c r="B478" s="18" t="s">
        <v>681</v>
      </c>
      <c r="C478" s="18" t="s">
        <v>695</v>
      </c>
      <c r="D478" s="19" t="s">
        <v>697</v>
      </c>
      <c r="E478" s="20">
        <v>17295.599999999999</v>
      </c>
      <c r="F478" s="20">
        <v>136080</v>
      </c>
      <c r="G478" s="21">
        <f t="shared" si="28"/>
        <v>153375.6</v>
      </c>
    </row>
    <row r="479" spans="1:7" outlineLevel="2" x14ac:dyDescent="0.2">
      <c r="A479" s="17">
        <f t="shared" si="29"/>
        <v>10</v>
      </c>
      <c r="B479" s="22" t="s">
        <v>681</v>
      </c>
      <c r="C479" s="22" t="s">
        <v>687</v>
      </c>
      <c r="D479" s="23" t="s">
        <v>698</v>
      </c>
      <c r="E479" s="20">
        <v>13840.5</v>
      </c>
      <c r="F479" s="20">
        <v>96810</v>
      </c>
      <c r="G479" s="21">
        <f t="shared" si="28"/>
        <v>110650.5</v>
      </c>
    </row>
    <row r="480" spans="1:7" outlineLevel="2" x14ac:dyDescent="0.2">
      <c r="A480" s="17">
        <f t="shared" si="29"/>
        <v>11</v>
      </c>
      <c r="B480" s="22" t="s">
        <v>681</v>
      </c>
      <c r="C480" s="22" t="s">
        <v>687</v>
      </c>
      <c r="D480" s="23" t="s">
        <v>699</v>
      </c>
      <c r="E480" s="20">
        <v>1526.4</v>
      </c>
      <c r="F480" s="20">
        <v>50880</v>
      </c>
      <c r="G480" s="21">
        <f t="shared" si="28"/>
        <v>52406.400000000001</v>
      </c>
    </row>
    <row r="481" spans="1:7" outlineLevel="2" x14ac:dyDescent="0.2">
      <c r="A481" s="17">
        <f t="shared" si="29"/>
        <v>12</v>
      </c>
      <c r="B481" s="22" t="s">
        <v>681</v>
      </c>
      <c r="C481" s="22" t="s">
        <v>687</v>
      </c>
      <c r="D481" s="23" t="s">
        <v>700</v>
      </c>
      <c r="E481" s="20">
        <v>26983.17</v>
      </c>
      <c r="F481" s="20"/>
      <c r="G481" s="21">
        <f t="shared" si="28"/>
        <v>26983.17</v>
      </c>
    </row>
    <row r="482" spans="1:7" outlineLevel="2" x14ac:dyDescent="0.2">
      <c r="A482" s="17">
        <f t="shared" si="29"/>
        <v>13</v>
      </c>
      <c r="B482" s="22" t="s">
        <v>681</v>
      </c>
      <c r="C482" s="22" t="s">
        <v>687</v>
      </c>
      <c r="D482" s="23" t="s">
        <v>701</v>
      </c>
      <c r="E482" s="20">
        <v>56224.86</v>
      </c>
      <c r="F482" s="20">
        <v>137682</v>
      </c>
      <c r="G482" s="21">
        <f t="shared" si="28"/>
        <v>193906.86</v>
      </c>
    </row>
    <row r="483" spans="1:7" outlineLevel="2" x14ac:dyDescent="0.2">
      <c r="A483" s="17">
        <f t="shared" si="29"/>
        <v>14</v>
      </c>
      <c r="B483" s="22" t="s">
        <v>681</v>
      </c>
      <c r="C483" s="22" t="s">
        <v>689</v>
      </c>
      <c r="D483" s="23" t="s">
        <v>702</v>
      </c>
      <c r="E483" s="20">
        <v>31811.7</v>
      </c>
      <c r="F483" s="20">
        <v>73350</v>
      </c>
      <c r="G483" s="21">
        <f t="shared" si="28"/>
        <v>105161.7</v>
      </c>
    </row>
    <row r="484" spans="1:7" outlineLevel="2" x14ac:dyDescent="0.2">
      <c r="A484" s="17">
        <f t="shared" si="29"/>
        <v>15</v>
      </c>
      <c r="B484" s="22" t="s">
        <v>681</v>
      </c>
      <c r="C484" s="22" t="s">
        <v>703</v>
      </c>
      <c r="D484" s="23" t="s">
        <v>704</v>
      </c>
      <c r="E484" s="20">
        <v>26242.86</v>
      </c>
      <c r="F484" s="20"/>
      <c r="G484" s="21">
        <f t="shared" si="28"/>
        <v>26242.86</v>
      </c>
    </row>
    <row r="485" spans="1:7" outlineLevel="2" x14ac:dyDescent="0.2">
      <c r="A485" s="17">
        <f t="shared" si="29"/>
        <v>16</v>
      </c>
      <c r="B485" s="22" t="s">
        <v>681</v>
      </c>
      <c r="C485" s="22" t="s">
        <v>693</v>
      </c>
      <c r="D485" s="23" t="s">
        <v>705</v>
      </c>
      <c r="E485" s="20">
        <v>1663.2</v>
      </c>
      <c r="F485" s="20">
        <v>55440</v>
      </c>
      <c r="G485" s="21">
        <f t="shared" si="28"/>
        <v>57103.199999999997</v>
      </c>
    </row>
    <row r="486" spans="1:7" outlineLevel="2" x14ac:dyDescent="0.2">
      <c r="A486" s="17">
        <f t="shared" si="29"/>
        <v>17</v>
      </c>
      <c r="B486" s="22" t="s">
        <v>681</v>
      </c>
      <c r="C486" s="22" t="s">
        <v>693</v>
      </c>
      <c r="D486" s="23" t="s">
        <v>706</v>
      </c>
      <c r="E486" s="20">
        <v>52396.32</v>
      </c>
      <c r="F486" s="20"/>
      <c r="G486" s="21">
        <f t="shared" si="28"/>
        <v>52396.32</v>
      </c>
    </row>
    <row r="487" spans="1:7" outlineLevel="2" x14ac:dyDescent="0.2">
      <c r="A487" s="17">
        <f t="shared" si="29"/>
        <v>18</v>
      </c>
      <c r="B487" s="22" t="s">
        <v>681</v>
      </c>
      <c r="C487" s="22" t="s">
        <v>693</v>
      </c>
      <c r="D487" s="23" t="s">
        <v>707</v>
      </c>
      <c r="E487" s="20">
        <v>30185.1</v>
      </c>
      <c r="F487" s="20"/>
      <c r="G487" s="21">
        <f t="shared" si="28"/>
        <v>30185.1</v>
      </c>
    </row>
    <row r="488" spans="1:7" outlineLevel="2" x14ac:dyDescent="0.2">
      <c r="A488" s="17">
        <f t="shared" si="29"/>
        <v>19</v>
      </c>
      <c r="B488" s="22" t="s">
        <v>681</v>
      </c>
      <c r="C488" s="22" t="s">
        <v>693</v>
      </c>
      <c r="D488" s="23" t="s">
        <v>708</v>
      </c>
      <c r="E488" s="20">
        <v>39163.589999999997</v>
      </c>
      <c r="F488" s="20"/>
      <c r="G488" s="21">
        <f t="shared" si="28"/>
        <v>39163.589999999997</v>
      </c>
    </row>
    <row r="489" spans="1:7" outlineLevel="2" x14ac:dyDescent="0.2">
      <c r="A489" s="17">
        <f t="shared" si="29"/>
        <v>20</v>
      </c>
      <c r="B489" s="22" t="s">
        <v>681</v>
      </c>
      <c r="C489" s="22" t="s">
        <v>709</v>
      </c>
      <c r="D489" s="23" t="s">
        <v>710</v>
      </c>
      <c r="E489" s="20">
        <v>61911.6</v>
      </c>
      <c r="F489" s="20">
        <v>54105</v>
      </c>
      <c r="G489" s="21">
        <f t="shared" si="28"/>
        <v>116016.6</v>
      </c>
    </row>
    <row r="490" spans="1:7" outlineLevel="2" x14ac:dyDescent="0.2">
      <c r="A490" s="17">
        <f t="shared" si="29"/>
        <v>21</v>
      </c>
      <c r="B490" s="22" t="s">
        <v>681</v>
      </c>
      <c r="C490" s="22" t="s">
        <v>709</v>
      </c>
      <c r="D490" s="23" t="s">
        <v>711</v>
      </c>
      <c r="E490" s="20">
        <v>24066.78</v>
      </c>
      <c r="F490" s="20"/>
      <c r="G490" s="21">
        <f t="shared" si="28"/>
        <v>24066.78</v>
      </c>
    </row>
    <row r="491" spans="1:7" outlineLevel="2" x14ac:dyDescent="0.2">
      <c r="A491" s="17">
        <f t="shared" si="29"/>
        <v>22</v>
      </c>
      <c r="B491" s="22" t="s">
        <v>681</v>
      </c>
      <c r="C491" s="22" t="s">
        <v>709</v>
      </c>
      <c r="D491" s="23" t="s">
        <v>712</v>
      </c>
      <c r="E491" s="20">
        <v>108007.8</v>
      </c>
      <c r="F491" s="20">
        <f>1514580+339100</f>
        <v>1853680</v>
      </c>
      <c r="G491" s="21">
        <f t="shared" si="28"/>
        <v>1961687.8</v>
      </c>
    </row>
    <row r="492" spans="1:7" outlineLevel="2" x14ac:dyDescent="0.2">
      <c r="A492" s="17">
        <f t="shared" si="29"/>
        <v>23</v>
      </c>
      <c r="B492" s="22" t="s">
        <v>681</v>
      </c>
      <c r="C492" s="22" t="s">
        <v>709</v>
      </c>
      <c r="D492" s="23" t="s">
        <v>713</v>
      </c>
      <c r="E492" s="20"/>
      <c r="F492" s="20">
        <f>39855+150</f>
        <v>40005</v>
      </c>
      <c r="G492" s="21">
        <f t="shared" si="28"/>
        <v>40005</v>
      </c>
    </row>
    <row r="493" spans="1:7" outlineLevel="2" x14ac:dyDescent="0.2">
      <c r="A493" s="17">
        <f t="shared" si="29"/>
        <v>24</v>
      </c>
      <c r="B493" s="22" t="s">
        <v>681</v>
      </c>
      <c r="C493" s="22" t="s">
        <v>709</v>
      </c>
      <c r="D493" s="23" t="s">
        <v>714</v>
      </c>
      <c r="E493" s="20">
        <v>19497.57</v>
      </c>
      <c r="F493" s="20">
        <v>108180</v>
      </c>
      <c r="G493" s="21">
        <f t="shared" si="28"/>
        <v>127677.57</v>
      </c>
    </row>
    <row r="494" spans="1:7" outlineLevel="2" x14ac:dyDescent="0.2">
      <c r="A494" s="17">
        <f t="shared" si="29"/>
        <v>25</v>
      </c>
      <c r="B494" s="35" t="s">
        <v>681</v>
      </c>
      <c r="C494" s="35" t="s">
        <v>682</v>
      </c>
      <c r="D494" s="36" t="s">
        <v>715</v>
      </c>
      <c r="E494" s="20">
        <v>80961.06</v>
      </c>
      <c r="F494" s="20">
        <v>167370</v>
      </c>
      <c r="G494" s="21">
        <f t="shared" si="28"/>
        <v>248331.06</v>
      </c>
    </row>
    <row r="495" spans="1:7" outlineLevel="2" x14ac:dyDescent="0.2">
      <c r="A495" s="17">
        <f t="shared" si="29"/>
        <v>26</v>
      </c>
      <c r="B495" s="22" t="s">
        <v>681</v>
      </c>
      <c r="C495" s="22" t="s">
        <v>682</v>
      </c>
      <c r="D495" s="23" t="s">
        <v>716</v>
      </c>
      <c r="E495" s="20">
        <v>27316.65</v>
      </c>
      <c r="F495" s="20"/>
      <c r="G495" s="21">
        <f t="shared" si="28"/>
        <v>27316.65</v>
      </c>
    </row>
    <row r="496" spans="1:7" outlineLevel="2" x14ac:dyDescent="0.2">
      <c r="A496" s="17">
        <f t="shared" si="29"/>
        <v>27</v>
      </c>
      <c r="B496" s="22" t="s">
        <v>681</v>
      </c>
      <c r="C496" s="22" t="s">
        <v>682</v>
      </c>
      <c r="D496" s="23" t="s">
        <v>717</v>
      </c>
      <c r="E496" s="20">
        <v>1498.5</v>
      </c>
      <c r="F496" s="20">
        <v>90660</v>
      </c>
      <c r="G496" s="21">
        <f t="shared" si="28"/>
        <v>92158.5</v>
      </c>
    </row>
    <row r="497" spans="1:7" outlineLevel="2" x14ac:dyDescent="0.2">
      <c r="A497" s="17">
        <f t="shared" si="29"/>
        <v>28</v>
      </c>
      <c r="B497" s="22" t="s">
        <v>681</v>
      </c>
      <c r="C497" s="22" t="s">
        <v>682</v>
      </c>
      <c r="D497" s="23" t="s">
        <v>718</v>
      </c>
      <c r="E497" s="20">
        <v>34832.04</v>
      </c>
      <c r="F497" s="20">
        <v>3996</v>
      </c>
      <c r="G497" s="21">
        <f t="shared" si="28"/>
        <v>38828.04</v>
      </c>
    </row>
    <row r="498" spans="1:7" outlineLevel="2" x14ac:dyDescent="0.2">
      <c r="A498" s="17">
        <f t="shared" si="29"/>
        <v>29</v>
      </c>
      <c r="B498" s="22" t="s">
        <v>681</v>
      </c>
      <c r="C498" s="22" t="s">
        <v>682</v>
      </c>
      <c r="D498" s="23" t="s">
        <v>719</v>
      </c>
      <c r="E498" s="20">
        <v>70502.759999999995</v>
      </c>
      <c r="F498" s="20"/>
      <c r="G498" s="21">
        <f t="shared" si="28"/>
        <v>70502.759999999995</v>
      </c>
    </row>
    <row r="499" spans="1:7" outlineLevel="2" x14ac:dyDescent="0.2">
      <c r="A499" s="17">
        <f t="shared" si="29"/>
        <v>30</v>
      </c>
      <c r="B499" s="22" t="s">
        <v>681</v>
      </c>
      <c r="C499" s="22" t="s">
        <v>682</v>
      </c>
      <c r="D499" s="23" t="s">
        <v>720</v>
      </c>
      <c r="E499" s="20">
        <v>25005</v>
      </c>
      <c r="F499" s="20"/>
      <c r="G499" s="21">
        <f t="shared" si="28"/>
        <v>25005</v>
      </c>
    </row>
    <row r="500" spans="1:7" outlineLevel="2" x14ac:dyDescent="0.2">
      <c r="A500" s="17">
        <f t="shared" si="29"/>
        <v>31</v>
      </c>
      <c r="B500" s="22" t="s">
        <v>681</v>
      </c>
      <c r="C500" s="22" t="s">
        <v>682</v>
      </c>
      <c r="D500" s="23" t="s">
        <v>721</v>
      </c>
      <c r="E500" s="20">
        <v>23347.47</v>
      </c>
      <c r="F500" s="20"/>
      <c r="G500" s="21">
        <f t="shared" si="28"/>
        <v>23347.47</v>
      </c>
    </row>
    <row r="501" spans="1:7" outlineLevel="2" x14ac:dyDescent="0.2">
      <c r="A501" s="17">
        <f t="shared" si="29"/>
        <v>32</v>
      </c>
      <c r="B501" s="22" t="s">
        <v>681</v>
      </c>
      <c r="C501" s="22" t="s">
        <v>695</v>
      </c>
      <c r="D501" s="23" t="s">
        <v>722</v>
      </c>
      <c r="E501" s="20">
        <v>3135.6</v>
      </c>
      <c r="F501" s="20">
        <v>104520</v>
      </c>
      <c r="G501" s="21">
        <f t="shared" si="28"/>
        <v>107655.6</v>
      </c>
    </row>
    <row r="502" spans="1:7" outlineLevel="2" x14ac:dyDescent="0.2">
      <c r="A502" s="17">
        <f t="shared" si="29"/>
        <v>33</v>
      </c>
      <c r="B502" s="22" t="s">
        <v>681</v>
      </c>
      <c r="C502" s="22" t="s">
        <v>695</v>
      </c>
      <c r="D502" s="23" t="s">
        <v>723</v>
      </c>
      <c r="E502" s="20">
        <v>3217.5</v>
      </c>
      <c r="F502" s="20">
        <v>107250</v>
      </c>
      <c r="G502" s="21">
        <f t="shared" si="28"/>
        <v>110467.5</v>
      </c>
    </row>
    <row r="503" spans="1:7" outlineLevel="2" x14ac:dyDescent="0.2">
      <c r="A503" s="17">
        <f t="shared" si="29"/>
        <v>34</v>
      </c>
      <c r="B503" s="22" t="s">
        <v>681</v>
      </c>
      <c r="C503" s="22" t="s">
        <v>695</v>
      </c>
      <c r="D503" s="23" t="s">
        <v>724</v>
      </c>
      <c r="E503" s="20">
        <v>33541.199999999997</v>
      </c>
      <c r="F503" s="20">
        <v>163620</v>
      </c>
      <c r="G503" s="21">
        <f t="shared" si="28"/>
        <v>197161.2</v>
      </c>
    </row>
    <row r="504" spans="1:7" outlineLevel="2" x14ac:dyDescent="0.2">
      <c r="A504" s="17">
        <f t="shared" si="29"/>
        <v>35</v>
      </c>
      <c r="B504" s="22" t="s">
        <v>681</v>
      </c>
      <c r="C504" s="22" t="s">
        <v>695</v>
      </c>
      <c r="D504" s="23" t="s">
        <v>725</v>
      </c>
      <c r="E504" s="20">
        <v>35472.69</v>
      </c>
      <c r="F504" s="20">
        <v>51810</v>
      </c>
      <c r="G504" s="21">
        <f t="shared" si="28"/>
        <v>87282.69</v>
      </c>
    </row>
    <row r="505" spans="1:7" outlineLevel="2" x14ac:dyDescent="0.2">
      <c r="A505" s="17">
        <f t="shared" si="29"/>
        <v>36</v>
      </c>
      <c r="B505" s="22" t="s">
        <v>681</v>
      </c>
      <c r="C505" s="22" t="s">
        <v>695</v>
      </c>
      <c r="D505" s="23" t="s">
        <v>726</v>
      </c>
      <c r="E505" s="20">
        <v>40034.129999999997</v>
      </c>
      <c r="F505" s="20">
        <v>112740</v>
      </c>
      <c r="G505" s="21">
        <f t="shared" si="28"/>
        <v>152774.13</v>
      </c>
    </row>
    <row r="506" spans="1:7" outlineLevel="2" x14ac:dyDescent="0.2">
      <c r="A506" s="17">
        <f t="shared" si="29"/>
        <v>37</v>
      </c>
      <c r="B506" s="22" t="s">
        <v>681</v>
      </c>
      <c r="C506" s="22" t="s">
        <v>727</v>
      </c>
      <c r="D506" s="23" t="s">
        <v>728</v>
      </c>
      <c r="E506" s="20">
        <v>42406.89</v>
      </c>
      <c r="F506" s="20"/>
      <c r="G506" s="21">
        <f t="shared" si="28"/>
        <v>42406.89</v>
      </c>
    </row>
    <row r="507" spans="1:7" outlineLevel="1" x14ac:dyDescent="0.2">
      <c r="A507" s="17"/>
      <c r="B507" s="24" t="s">
        <v>729</v>
      </c>
      <c r="C507" s="22"/>
      <c r="D507" s="23"/>
      <c r="E507" s="20">
        <f>SUBTOTAL(9,E470:E506)</f>
        <v>1423071.6399999994</v>
      </c>
      <c r="F507" s="20">
        <f>SUBTOTAL(9,F470:F506)</f>
        <v>4162198</v>
      </c>
      <c r="G507" s="21">
        <f>SUBTOTAL(9,G470:G506)</f>
        <v>5585269.6399999997</v>
      </c>
    </row>
    <row r="508" spans="1:7" outlineLevel="2" x14ac:dyDescent="0.2">
      <c r="A508" s="17">
        <v>1</v>
      </c>
      <c r="B508" s="18" t="s">
        <v>730</v>
      </c>
      <c r="C508" s="18" t="s">
        <v>731</v>
      </c>
      <c r="D508" s="19" t="s">
        <v>732</v>
      </c>
      <c r="E508" s="20">
        <v>1719</v>
      </c>
      <c r="F508" s="20">
        <v>57300</v>
      </c>
      <c r="G508" s="21">
        <f t="shared" si="28"/>
        <v>59019</v>
      </c>
    </row>
    <row r="509" spans="1:7" outlineLevel="2" x14ac:dyDescent="0.2">
      <c r="A509" s="17">
        <v>2</v>
      </c>
      <c r="B509" s="18" t="s">
        <v>730</v>
      </c>
      <c r="C509" s="18" t="s">
        <v>733</v>
      </c>
      <c r="D509" s="19" t="s">
        <v>734</v>
      </c>
      <c r="E509" s="20">
        <v>1832.4</v>
      </c>
      <c r="F509" s="20">
        <v>61080</v>
      </c>
      <c r="G509" s="21">
        <f t="shared" si="28"/>
        <v>62912.4</v>
      </c>
    </row>
    <row r="510" spans="1:7" outlineLevel="2" x14ac:dyDescent="0.2">
      <c r="A510" s="17">
        <f t="shared" ref="A510:A516" si="30">+A509+1</f>
        <v>3</v>
      </c>
      <c r="B510" s="18" t="s">
        <v>730</v>
      </c>
      <c r="C510" s="18" t="s">
        <v>733</v>
      </c>
      <c r="D510" s="19" t="s">
        <v>735</v>
      </c>
      <c r="E510" s="20">
        <v>1609.2</v>
      </c>
      <c r="F510" s="20">
        <v>53640</v>
      </c>
      <c r="G510" s="21">
        <f t="shared" si="28"/>
        <v>55249.2</v>
      </c>
    </row>
    <row r="511" spans="1:7" outlineLevel="2" x14ac:dyDescent="0.2">
      <c r="A511" s="17">
        <f t="shared" si="30"/>
        <v>4</v>
      </c>
      <c r="B511" s="18" t="s">
        <v>730</v>
      </c>
      <c r="C511" s="18" t="s">
        <v>733</v>
      </c>
      <c r="D511" s="19" t="s">
        <v>736</v>
      </c>
      <c r="E511" s="20">
        <v>33065.5</v>
      </c>
      <c r="F511" s="20">
        <v>134910</v>
      </c>
      <c r="G511" s="21">
        <f t="shared" si="28"/>
        <v>167975.5</v>
      </c>
    </row>
    <row r="512" spans="1:7" outlineLevel="2" x14ac:dyDescent="0.2">
      <c r="A512" s="17">
        <f t="shared" si="30"/>
        <v>5</v>
      </c>
      <c r="B512" s="22" t="s">
        <v>730</v>
      </c>
      <c r="C512" s="22" t="s">
        <v>731</v>
      </c>
      <c r="D512" s="23" t="s">
        <v>259</v>
      </c>
      <c r="E512" s="20">
        <v>1861.2</v>
      </c>
      <c r="F512" s="20">
        <v>62040</v>
      </c>
      <c r="G512" s="21">
        <f t="shared" si="28"/>
        <v>63901.2</v>
      </c>
    </row>
    <row r="513" spans="1:7" outlineLevel="2" x14ac:dyDescent="0.2">
      <c r="A513" s="17">
        <f t="shared" si="30"/>
        <v>6</v>
      </c>
      <c r="B513" s="22" t="s">
        <v>730</v>
      </c>
      <c r="C513" s="22" t="s">
        <v>737</v>
      </c>
      <c r="D513" s="23" t="s">
        <v>738</v>
      </c>
      <c r="E513" s="20">
        <v>1609.2</v>
      </c>
      <c r="F513" s="20">
        <v>102660</v>
      </c>
      <c r="G513" s="21">
        <f t="shared" si="28"/>
        <v>104269.2</v>
      </c>
    </row>
    <row r="514" spans="1:7" outlineLevel="2" x14ac:dyDescent="0.2">
      <c r="A514" s="17">
        <f t="shared" si="30"/>
        <v>7</v>
      </c>
      <c r="B514" s="22" t="s">
        <v>730</v>
      </c>
      <c r="C514" s="22" t="s">
        <v>737</v>
      </c>
      <c r="D514" s="23" t="s">
        <v>739</v>
      </c>
      <c r="E514" s="20"/>
      <c r="F514" s="20">
        <v>39855</v>
      </c>
      <c r="G514" s="21">
        <f t="shared" si="28"/>
        <v>39855</v>
      </c>
    </row>
    <row r="515" spans="1:7" outlineLevel="2" x14ac:dyDescent="0.2">
      <c r="A515" s="17">
        <f t="shared" si="30"/>
        <v>8</v>
      </c>
      <c r="B515" s="22" t="s">
        <v>730</v>
      </c>
      <c r="C515" s="22" t="s">
        <v>737</v>
      </c>
      <c r="D515" s="23" t="s">
        <v>740</v>
      </c>
      <c r="E515" s="20">
        <v>40930.379999999997</v>
      </c>
      <c r="F515" s="20"/>
      <c r="G515" s="21">
        <f t="shared" si="28"/>
        <v>40930.379999999997</v>
      </c>
    </row>
    <row r="516" spans="1:7" outlineLevel="2" x14ac:dyDescent="0.2">
      <c r="A516" s="17">
        <f t="shared" si="30"/>
        <v>9</v>
      </c>
      <c r="B516" s="22" t="s">
        <v>730</v>
      </c>
      <c r="C516" s="22" t="s">
        <v>733</v>
      </c>
      <c r="D516" s="23" t="s">
        <v>741</v>
      </c>
      <c r="E516" s="20">
        <v>3665.7</v>
      </c>
      <c r="F516" s="20">
        <v>122190</v>
      </c>
      <c r="G516" s="21">
        <f t="shared" si="28"/>
        <v>125855.7</v>
      </c>
    </row>
    <row r="517" spans="1:7" outlineLevel="1" x14ac:dyDescent="0.2">
      <c r="A517" s="17"/>
      <c r="B517" s="24" t="s">
        <v>742</v>
      </c>
      <c r="C517" s="22"/>
      <c r="D517" s="23"/>
      <c r="E517" s="20">
        <f>SUBTOTAL(9,E508:E516)</f>
        <v>86292.579999999987</v>
      </c>
      <c r="F517" s="20">
        <f>SUBTOTAL(9,F508:F516)</f>
        <v>633675</v>
      </c>
      <c r="G517" s="21">
        <f>SUBTOTAL(9,G508:G516)</f>
        <v>719967.58</v>
      </c>
    </row>
    <row r="518" spans="1:7" outlineLevel="2" x14ac:dyDescent="0.2">
      <c r="A518" s="17">
        <v>1</v>
      </c>
      <c r="B518" s="22" t="s">
        <v>743</v>
      </c>
      <c r="C518" s="22" t="s">
        <v>744</v>
      </c>
      <c r="D518" s="23" t="s">
        <v>745</v>
      </c>
      <c r="E518" s="20">
        <f>501495.84</f>
        <v>501495.84</v>
      </c>
      <c r="F518" s="20">
        <f>485980.5+2375535.71+1500000</f>
        <v>4361516.21</v>
      </c>
      <c r="G518" s="21">
        <f t="shared" si="28"/>
        <v>4863012.05</v>
      </c>
    </row>
    <row r="519" spans="1:7" outlineLevel="2" x14ac:dyDescent="0.2">
      <c r="A519" s="17">
        <f>+A518+1</f>
        <v>2</v>
      </c>
      <c r="B519" s="18" t="s">
        <v>743</v>
      </c>
      <c r="C519" s="18" t="s">
        <v>746</v>
      </c>
      <c r="D519" s="19" t="s">
        <v>747</v>
      </c>
      <c r="E519" s="20">
        <v>96704.46</v>
      </c>
      <c r="F519" s="20">
        <v>152940</v>
      </c>
      <c r="G519" s="21">
        <f t="shared" si="28"/>
        <v>249644.46000000002</v>
      </c>
    </row>
    <row r="520" spans="1:7" outlineLevel="2" x14ac:dyDescent="0.2">
      <c r="A520" s="17">
        <f>+A519+1</f>
        <v>3</v>
      </c>
      <c r="B520" s="18" t="s">
        <v>743</v>
      </c>
      <c r="C520" s="18" t="s">
        <v>744</v>
      </c>
      <c r="D520" s="19" t="s">
        <v>748</v>
      </c>
      <c r="E520" s="20">
        <v>16200</v>
      </c>
      <c r="F520" s="20">
        <v>87330</v>
      </c>
      <c r="G520" s="21">
        <f t="shared" si="28"/>
        <v>103530</v>
      </c>
    </row>
    <row r="521" spans="1:7" outlineLevel="2" x14ac:dyDescent="0.2">
      <c r="A521" s="17">
        <f t="shared" ref="A521:A550" si="31">+A520+1</f>
        <v>4</v>
      </c>
      <c r="B521" s="18" t="s">
        <v>743</v>
      </c>
      <c r="C521" s="18" t="s">
        <v>749</v>
      </c>
      <c r="D521" s="19" t="s">
        <v>750</v>
      </c>
      <c r="E521" s="20">
        <v>95376.66</v>
      </c>
      <c r="F521" s="20"/>
      <c r="G521" s="21">
        <f t="shared" si="28"/>
        <v>95376.66</v>
      </c>
    </row>
    <row r="522" spans="1:7" outlineLevel="2" x14ac:dyDescent="0.2">
      <c r="A522" s="17">
        <f t="shared" si="31"/>
        <v>5</v>
      </c>
      <c r="B522" s="18" t="s">
        <v>743</v>
      </c>
      <c r="C522" s="18" t="s">
        <v>751</v>
      </c>
      <c r="D522" s="19" t="s">
        <v>752</v>
      </c>
      <c r="E522" s="20">
        <v>15282</v>
      </c>
      <c r="F522" s="20">
        <v>106140</v>
      </c>
      <c r="G522" s="21">
        <f t="shared" si="28"/>
        <v>121422</v>
      </c>
    </row>
    <row r="523" spans="1:7" outlineLevel="2" x14ac:dyDescent="0.2">
      <c r="A523" s="17">
        <f t="shared" si="31"/>
        <v>6</v>
      </c>
      <c r="B523" s="18" t="s">
        <v>743</v>
      </c>
      <c r="C523" s="18" t="s">
        <v>557</v>
      </c>
      <c r="D523" s="19" t="s">
        <v>753</v>
      </c>
      <c r="E523" s="20"/>
      <c r="F523" s="20">
        <v>63420</v>
      </c>
      <c r="G523" s="21">
        <f t="shared" si="28"/>
        <v>63420</v>
      </c>
    </row>
    <row r="524" spans="1:7" outlineLevel="2" x14ac:dyDescent="0.2">
      <c r="A524" s="17">
        <f t="shared" si="31"/>
        <v>7</v>
      </c>
      <c r="B524" s="18" t="s">
        <v>743</v>
      </c>
      <c r="C524" s="18" t="s">
        <v>754</v>
      </c>
      <c r="D524" s="19" t="s">
        <v>755</v>
      </c>
      <c r="E524" s="20">
        <v>11719</v>
      </c>
      <c r="F524" s="20">
        <v>57300</v>
      </c>
      <c r="G524" s="21">
        <f t="shared" ref="G524:G587" si="32">+E524+F524</f>
        <v>69019</v>
      </c>
    </row>
    <row r="525" spans="1:7" outlineLevel="2" x14ac:dyDescent="0.2">
      <c r="A525" s="17">
        <f t="shared" si="31"/>
        <v>8</v>
      </c>
      <c r="B525" s="18" t="s">
        <v>743</v>
      </c>
      <c r="C525" s="18" t="s">
        <v>756</v>
      </c>
      <c r="D525" s="19" t="s">
        <v>757</v>
      </c>
      <c r="E525" s="20"/>
      <c r="F525" s="20">
        <v>141330</v>
      </c>
      <c r="G525" s="21">
        <f t="shared" si="32"/>
        <v>141330</v>
      </c>
    </row>
    <row r="526" spans="1:7" outlineLevel="2" x14ac:dyDescent="0.2">
      <c r="A526" s="17">
        <f t="shared" si="31"/>
        <v>9</v>
      </c>
      <c r="B526" s="18" t="s">
        <v>743</v>
      </c>
      <c r="C526" s="18" t="s">
        <v>758</v>
      </c>
      <c r="D526" s="19" t="s">
        <v>759</v>
      </c>
      <c r="E526" s="20">
        <v>31232.639999999999</v>
      </c>
      <c r="F526" s="20"/>
      <c r="G526" s="21">
        <f t="shared" si="32"/>
        <v>31232.639999999999</v>
      </c>
    </row>
    <row r="527" spans="1:7" outlineLevel="2" x14ac:dyDescent="0.2">
      <c r="A527" s="17">
        <f t="shared" si="31"/>
        <v>10</v>
      </c>
      <c r="B527" s="18" t="s">
        <v>743</v>
      </c>
      <c r="C527" s="18" t="s">
        <v>760</v>
      </c>
      <c r="D527" s="19" t="s">
        <v>761</v>
      </c>
      <c r="E527" s="20">
        <v>49070.76</v>
      </c>
      <c r="F527" s="20"/>
      <c r="G527" s="21">
        <f t="shared" si="32"/>
        <v>49070.76</v>
      </c>
    </row>
    <row r="528" spans="1:7" outlineLevel="2" x14ac:dyDescent="0.2">
      <c r="A528" s="17">
        <f t="shared" si="31"/>
        <v>11</v>
      </c>
      <c r="B528" s="18" t="s">
        <v>743</v>
      </c>
      <c r="C528" s="18" t="s">
        <v>762</v>
      </c>
      <c r="D528" s="19" t="s">
        <v>763</v>
      </c>
      <c r="E528" s="20">
        <v>15534</v>
      </c>
      <c r="F528" s="20">
        <v>111180</v>
      </c>
      <c r="G528" s="21">
        <f t="shared" si="32"/>
        <v>126714</v>
      </c>
    </row>
    <row r="529" spans="1:7" outlineLevel="2" x14ac:dyDescent="0.2">
      <c r="A529" s="17">
        <f t="shared" si="31"/>
        <v>12</v>
      </c>
      <c r="B529" s="18" t="s">
        <v>743</v>
      </c>
      <c r="C529" s="18" t="s">
        <v>764</v>
      </c>
      <c r="D529" s="19" t="s">
        <v>765</v>
      </c>
      <c r="E529" s="20">
        <v>183464.85</v>
      </c>
      <c r="F529" s="20"/>
      <c r="G529" s="21">
        <f t="shared" si="32"/>
        <v>183464.85</v>
      </c>
    </row>
    <row r="530" spans="1:7" outlineLevel="2" x14ac:dyDescent="0.2">
      <c r="A530" s="17">
        <f t="shared" si="31"/>
        <v>13</v>
      </c>
      <c r="B530" s="18" t="s">
        <v>743</v>
      </c>
      <c r="C530" s="18" t="s">
        <v>744</v>
      </c>
      <c r="D530" s="19" t="s">
        <v>766</v>
      </c>
      <c r="E530" s="20">
        <v>439323.09</v>
      </c>
      <c r="F530" s="20">
        <v>92350</v>
      </c>
      <c r="G530" s="21">
        <f t="shared" si="32"/>
        <v>531673.09000000008</v>
      </c>
    </row>
    <row r="531" spans="1:7" outlineLevel="2" x14ac:dyDescent="0.2">
      <c r="A531" s="17">
        <f t="shared" si="31"/>
        <v>14</v>
      </c>
      <c r="B531" s="18" t="s">
        <v>743</v>
      </c>
      <c r="C531" s="18" t="s">
        <v>767</v>
      </c>
      <c r="D531" s="19" t="s">
        <v>768</v>
      </c>
      <c r="E531" s="20">
        <v>8818.5</v>
      </c>
      <c r="F531" s="20">
        <v>454320</v>
      </c>
      <c r="G531" s="21">
        <f t="shared" si="32"/>
        <v>463138.5</v>
      </c>
    </row>
    <row r="532" spans="1:7" outlineLevel="2" x14ac:dyDescent="0.2">
      <c r="A532" s="17">
        <f t="shared" si="31"/>
        <v>15</v>
      </c>
      <c r="B532" s="22" t="s">
        <v>743</v>
      </c>
      <c r="C532" s="22" t="s">
        <v>749</v>
      </c>
      <c r="D532" s="23" t="s">
        <v>769</v>
      </c>
      <c r="E532" s="20">
        <v>2829.6</v>
      </c>
      <c r="F532" s="20">
        <v>47160</v>
      </c>
      <c r="G532" s="21">
        <f t="shared" si="32"/>
        <v>49989.599999999999</v>
      </c>
    </row>
    <row r="533" spans="1:7" outlineLevel="2" x14ac:dyDescent="0.2">
      <c r="A533" s="17">
        <f t="shared" si="31"/>
        <v>16</v>
      </c>
      <c r="B533" s="22" t="s">
        <v>743</v>
      </c>
      <c r="C533" s="22" t="s">
        <v>770</v>
      </c>
      <c r="D533" s="23" t="s">
        <v>771</v>
      </c>
      <c r="E533" s="20">
        <v>1719</v>
      </c>
      <c r="F533" s="20">
        <v>57300</v>
      </c>
      <c r="G533" s="21">
        <f t="shared" si="32"/>
        <v>59019</v>
      </c>
    </row>
    <row r="534" spans="1:7" outlineLevel="2" x14ac:dyDescent="0.2">
      <c r="A534" s="17">
        <f t="shared" si="31"/>
        <v>17</v>
      </c>
      <c r="B534" s="22" t="s">
        <v>743</v>
      </c>
      <c r="C534" s="22" t="s">
        <v>770</v>
      </c>
      <c r="D534" s="23" t="s">
        <v>772</v>
      </c>
      <c r="E534" s="20">
        <v>1663.2</v>
      </c>
      <c r="F534" s="20">
        <v>55440</v>
      </c>
      <c r="G534" s="21">
        <f t="shared" si="32"/>
        <v>57103.199999999997</v>
      </c>
    </row>
    <row r="535" spans="1:7" outlineLevel="2" x14ac:dyDescent="0.2">
      <c r="A535" s="17">
        <f t="shared" si="31"/>
        <v>18</v>
      </c>
      <c r="B535" s="22" t="s">
        <v>743</v>
      </c>
      <c r="C535" s="22" t="s">
        <v>557</v>
      </c>
      <c r="D535" s="23" t="s">
        <v>773</v>
      </c>
      <c r="E535" s="20">
        <v>30327.33</v>
      </c>
      <c r="F535" s="20"/>
      <c r="G535" s="21">
        <f t="shared" si="32"/>
        <v>30327.33</v>
      </c>
    </row>
    <row r="536" spans="1:7" outlineLevel="2" x14ac:dyDescent="0.2">
      <c r="A536" s="17">
        <f t="shared" si="31"/>
        <v>19</v>
      </c>
      <c r="B536" s="22" t="s">
        <v>743</v>
      </c>
      <c r="C536" s="22" t="s">
        <v>754</v>
      </c>
      <c r="D536" s="23" t="s">
        <v>774</v>
      </c>
      <c r="E536" s="20">
        <v>1663.2</v>
      </c>
      <c r="F536" s="20">
        <v>55440</v>
      </c>
      <c r="G536" s="21">
        <f t="shared" si="32"/>
        <v>57103.199999999997</v>
      </c>
    </row>
    <row r="537" spans="1:7" outlineLevel="2" x14ac:dyDescent="0.2">
      <c r="A537" s="17">
        <f t="shared" si="31"/>
        <v>20</v>
      </c>
      <c r="B537" s="22" t="s">
        <v>743</v>
      </c>
      <c r="C537" s="22" t="s">
        <v>775</v>
      </c>
      <c r="D537" s="23" t="s">
        <v>776</v>
      </c>
      <c r="E537" s="20">
        <v>1262.7</v>
      </c>
      <c r="F537" s="20">
        <v>42090</v>
      </c>
      <c r="G537" s="21">
        <f t="shared" si="32"/>
        <v>43352.7</v>
      </c>
    </row>
    <row r="538" spans="1:7" outlineLevel="2" x14ac:dyDescent="0.2">
      <c r="A538" s="17">
        <f t="shared" si="31"/>
        <v>21</v>
      </c>
      <c r="B538" s="22" t="s">
        <v>743</v>
      </c>
      <c r="C538" s="22" t="s">
        <v>762</v>
      </c>
      <c r="D538" s="23" t="s">
        <v>777</v>
      </c>
      <c r="E538" s="20">
        <v>23199</v>
      </c>
      <c r="F538" s="20"/>
      <c r="G538" s="21">
        <f t="shared" si="32"/>
        <v>23199</v>
      </c>
    </row>
    <row r="539" spans="1:7" outlineLevel="2" x14ac:dyDescent="0.2">
      <c r="A539" s="17">
        <f t="shared" si="31"/>
        <v>22</v>
      </c>
      <c r="B539" s="22" t="s">
        <v>743</v>
      </c>
      <c r="C539" s="22" t="s">
        <v>764</v>
      </c>
      <c r="D539" s="23" t="s">
        <v>778</v>
      </c>
      <c r="E539" s="20">
        <v>63625.2</v>
      </c>
      <c r="F539" s="20">
        <v>52710</v>
      </c>
      <c r="G539" s="21">
        <f t="shared" si="32"/>
        <v>116335.2</v>
      </c>
    </row>
    <row r="540" spans="1:7" outlineLevel="2" x14ac:dyDescent="0.2">
      <c r="A540" s="17">
        <f t="shared" si="31"/>
        <v>23</v>
      </c>
      <c r="B540" s="22" t="s">
        <v>743</v>
      </c>
      <c r="C540" s="22" t="s">
        <v>764</v>
      </c>
      <c r="D540" s="23" t="s">
        <v>779</v>
      </c>
      <c r="E540" s="20">
        <v>10340.870000000001</v>
      </c>
      <c r="F540" s="20">
        <v>28220.59</v>
      </c>
      <c r="G540" s="21">
        <f t="shared" si="32"/>
        <v>38561.46</v>
      </c>
    </row>
    <row r="541" spans="1:7" outlineLevel="2" x14ac:dyDescent="0.2">
      <c r="A541" s="17">
        <f t="shared" si="31"/>
        <v>24</v>
      </c>
      <c r="B541" s="22" t="s">
        <v>743</v>
      </c>
      <c r="C541" s="22" t="s">
        <v>744</v>
      </c>
      <c r="D541" s="23" t="s">
        <v>780</v>
      </c>
      <c r="E541" s="20">
        <v>55276.800000000003</v>
      </c>
      <c r="F541" s="20"/>
      <c r="G541" s="21">
        <f t="shared" si="32"/>
        <v>55276.800000000003</v>
      </c>
    </row>
    <row r="542" spans="1:7" outlineLevel="2" x14ac:dyDescent="0.2">
      <c r="A542" s="17">
        <f t="shared" si="31"/>
        <v>25</v>
      </c>
      <c r="B542" s="22" t="s">
        <v>743</v>
      </c>
      <c r="C542" s="22" t="s">
        <v>781</v>
      </c>
      <c r="D542" s="23" t="s">
        <v>782</v>
      </c>
      <c r="E542" s="20">
        <v>50131.05</v>
      </c>
      <c r="F542" s="20"/>
      <c r="G542" s="21">
        <f t="shared" si="32"/>
        <v>50131.05</v>
      </c>
    </row>
    <row r="543" spans="1:7" outlineLevel="2" x14ac:dyDescent="0.2">
      <c r="A543" s="17">
        <f t="shared" si="31"/>
        <v>26</v>
      </c>
      <c r="B543" s="22" t="s">
        <v>743</v>
      </c>
      <c r="C543" s="22" t="s">
        <v>783</v>
      </c>
      <c r="D543" s="23" t="s">
        <v>784</v>
      </c>
      <c r="E543" s="20">
        <v>1413</v>
      </c>
      <c r="F543" s="20">
        <v>47160</v>
      </c>
      <c r="G543" s="21">
        <f t="shared" si="32"/>
        <v>48573</v>
      </c>
    </row>
    <row r="544" spans="1:7" outlineLevel="2" x14ac:dyDescent="0.2">
      <c r="A544" s="17">
        <f t="shared" si="31"/>
        <v>27</v>
      </c>
      <c r="B544" s="22" t="s">
        <v>743</v>
      </c>
      <c r="C544" s="22" t="s">
        <v>783</v>
      </c>
      <c r="D544" s="23" t="s">
        <v>785</v>
      </c>
      <c r="E544" s="20">
        <v>18751.41</v>
      </c>
      <c r="F544" s="20"/>
      <c r="G544" s="21">
        <f t="shared" si="32"/>
        <v>18751.41</v>
      </c>
    </row>
    <row r="545" spans="1:7" outlineLevel="2" x14ac:dyDescent="0.2">
      <c r="A545" s="17">
        <f t="shared" si="31"/>
        <v>28</v>
      </c>
      <c r="B545" s="22" t="s">
        <v>743</v>
      </c>
      <c r="C545" s="22" t="s">
        <v>783</v>
      </c>
      <c r="D545" s="23" t="s">
        <v>786</v>
      </c>
      <c r="E545" s="20">
        <v>11191.1</v>
      </c>
      <c r="F545" s="20">
        <v>56370</v>
      </c>
      <c r="G545" s="21">
        <f t="shared" si="32"/>
        <v>67561.100000000006</v>
      </c>
    </row>
    <row r="546" spans="1:7" outlineLevel="2" x14ac:dyDescent="0.2">
      <c r="A546" s="17">
        <f t="shared" si="31"/>
        <v>29</v>
      </c>
      <c r="B546" s="22" t="s">
        <v>743</v>
      </c>
      <c r="C546" s="22" t="s">
        <v>783</v>
      </c>
      <c r="D546" s="23" t="s">
        <v>787</v>
      </c>
      <c r="E546" s="20">
        <f>1362.6+40.6</f>
        <v>1403.1999999999998</v>
      </c>
      <c r="F546" s="20">
        <v>135390</v>
      </c>
      <c r="G546" s="21">
        <f t="shared" si="32"/>
        <v>136793.20000000001</v>
      </c>
    </row>
    <row r="547" spans="1:7" outlineLevel="2" x14ac:dyDescent="0.2">
      <c r="A547" s="17">
        <f t="shared" si="31"/>
        <v>30</v>
      </c>
      <c r="B547" s="22" t="s">
        <v>743</v>
      </c>
      <c r="C547" s="22" t="s">
        <v>783</v>
      </c>
      <c r="D547" s="23" t="s">
        <v>788</v>
      </c>
      <c r="E547" s="20"/>
      <c r="F547" s="20">
        <v>54570</v>
      </c>
      <c r="G547" s="21">
        <f t="shared" si="32"/>
        <v>54570</v>
      </c>
    </row>
    <row r="548" spans="1:7" outlineLevel="2" x14ac:dyDescent="0.2">
      <c r="A548" s="17">
        <f t="shared" si="31"/>
        <v>31</v>
      </c>
      <c r="B548" s="22" t="s">
        <v>743</v>
      </c>
      <c r="C548" s="22" t="s">
        <v>783</v>
      </c>
      <c r="D548" s="32" t="s">
        <v>789</v>
      </c>
      <c r="E548" s="20">
        <v>3445.2</v>
      </c>
      <c r="F548" s="20">
        <v>117690</v>
      </c>
      <c r="G548" s="21">
        <f t="shared" si="32"/>
        <v>121135.2</v>
      </c>
    </row>
    <row r="549" spans="1:7" outlineLevel="2" x14ac:dyDescent="0.2">
      <c r="A549" s="17">
        <f t="shared" si="31"/>
        <v>32</v>
      </c>
      <c r="B549" s="22" t="s">
        <v>743</v>
      </c>
      <c r="C549" s="22" t="s">
        <v>783</v>
      </c>
      <c r="D549" s="23" t="s">
        <v>790</v>
      </c>
      <c r="E549" s="20">
        <f>2034+74.8</f>
        <v>2108.8000000000002</v>
      </c>
      <c r="F549" s="20">
        <f>67800+2280</f>
        <v>70080</v>
      </c>
      <c r="G549" s="21">
        <f t="shared" si="32"/>
        <v>72188.800000000003</v>
      </c>
    </row>
    <row r="550" spans="1:7" outlineLevel="2" x14ac:dyDescent="0.2">
      <c r="A550" s="17">
        <f t="shared" si="31"/>
        <v>33</v>
      </c>
      <c r="B550" s="22" t="s">
        <v>743</v>
      </c>
      <c r="C550" s="22" t="s">
        <v>791</v>
      </c>
      <c r="D550" s="23" t="s">
        <v>792</v>
      </c>
      <c r="E550" s="20">
        <v>46027.5</v>
      </c>
      <c r="F550" s="20"/>
      <c r="G550" s="21">
        <f t="shared" si="32"/>
        <v>46027.5</v>
      </c>
    </row>
    <row r="551" spans="1:7" outlineLevel="1" x14ac:dyDescent="0.2">
      <c r="A551" s="17"/>
      <c r="B551" s="24" t="s">
        <v>793</v>
      </c>
      <c r="C551" s="22"/>
      <c r="D551" s="23"/>
      <c r="E551" s="20">
        <f>SUBTOTAL(9,E518:E550)</f>
        <v>1790599.9600000002</v>
      </c>
      <c r="F551" s="20">
        <f>SUBTOTAL(9,F518:F550)</f>
        <v>6447446.7999999998</v>
      </c>
      <c r="G551" s="21">
        <f>SUBTOTAL(9,G518:G550)</f>
        <v>8238046.7599999988</v>
      </c>
    </row>
    <row r="552" spans="1:7" outlineLevel="2" x14ac:dyDescent="0.2">
      <c r="A552" s="17">
        <v>1</v>
      </c>
      <c r="B552" s="22" t="s">
        <v>794</v>
      </c>
      <c r="C552" s="22" t="s">
        <v>795</v>
      </c>
      <c r="D552" s="23" t="s">
        <v>796</v>
      </c>
      <c r="E552" s="20"/>
      <c r="F552" s="20">
        <v>87330</v>
      </c>
      <c r="G552" s="21">
        <f t="shared" si="32"/>
        <v>87330</v>
      </c>
    </row>
    <row r="553" spans="1:7" outlineLevel="2" x14ac:dyDescent="0.2">
      <c r="A553" s="17">
        <f t="shared" ref="A553:A559" si="33">+A552+1</f>
        <v>2</v>
      </c>
      <c r="B553" s="18" t="s">
        <v>794</v>
      </c>
      <c r="C553" s="18" t="s">
        <v>797</v>
      </c>
      <c r="D553" s="19" t="s">
        <v>798</v>
      </c>
      <c r="E553" s="20">
        <v>49654.080000000002</v>
      </c>
      <c r="F553" s="20">
        <v>372780</v>
      </c>
      <c r="G553" s="21">
        <f t="shared" si="32"/>
        <v>422434.08</v>
      </c>
    </row>
    <row r="554" spans="1:7" outlineLevel="2" x14ac:dyDescent="0.2">
      <c r="A554" s="17">
        <f t="shared" si="33"/>
        <v>3</v>
      </c>
      <c r="B554" s="18" t="s">
        <v>794</v>
      </c>
      <c r="C554" s="18" t="s">
        <v>799</v>
      </c>
      <c r="D554" s="19" t="s">
        <v>800</v>
      </c>
      <c r="E554" s="20">
        <v>54505.71</v>
      </c>
      <c r="F554" s="20"/>
      <c r="G554" s="21">
        <f t="shared" si="32"/>
        <v>54505.71</v>
      </c>
    </row>
    <row r="555" spans="1:7" outlineLevel="2" x14ac:dyDescent="0.2">
      <c r="A555" s="17">
        <f t="shared" si="33"/>
        <v>4</v>
      </c>
      <c r="B555" s="18" t="s">
        <v>794</v>
      </c>
      <c r="C555" s="18" t="s">
        <v>795</v>
      </c>
      <c r="D555" s="19" t="s">
        <v>801</v>
      </c>
      <c r="E555" s="20">
        <v>105471.36</v>
      </c>
      <c r="F555" s="20"/>
      <c r="G555" s="21">
        <f t="shared" si="32"/>
        <v>105471.36</v>
      </c>
    </row>
    <row r="556" spans="1:7" outlineLevel="2" x14ac:dyDescent="0.2">
      <c r="A556" s="17">
        <f t="shared" si="33"/>
        <v>5</v>
      </c>
      <c r="B556" s="18" t="s">
        <v>794</v>
      </c>
      <c r="C556" s="18" t="s">
        <v>795</v>
      </c>
      <c r="D556" s="19" t="s">
        <v>802</v>
      </c>
      <c r="E556" s="20">
        <v>81919.44</v>
      </c>
      <c r="F556" s="20"/>
      <c r="G556" s="21">
        <f t="shared" si="32"/>
        <v>81919.44</v>
      </c>
    </row>
    <row r="557" spans="1:7" outlineLevel="2" x14ac:dyDescent="0.2">
      <c r="A557" s="17">
        <f t="shared" si="33"/>
        <v>6</v>
      </c>
      <c r="B557" s="22" t="s">
        <v>794</v>
      </c>
      <c r="C557" s="22" t="s">
        <v>799</v>
      </c>
      <c r="D557" s="23" t="s">
        <v>803</v>
      </c>
      <c r="E557" s="20">
        <v>13689</v>
      </c>
      <c r="F557" s="20">
        <v>187560</v>
      </c>
      <c r="G557" s="21">
        <f t="shared" si="32"/>
        <v>201249</v>
      </c>
    </row>
    <row r="558" spans="1:7" outlineLevel="2" x14ac:dyDescent="0.2">
      <c r="A558" s="17">
        <f t="shared" si="33"/>
        <v>7</v>
      </c>
      <c r="B558" s="22" t="s">
        <v>794</v>
      </c>
      <c r="C558" s="22" t="s">
        <v>804</v>
      </c>
      <c r="D558" s="23" t="s">
        <v>805</v>
      </c>
      <c r="E558" s="20">
        <v>13869</v>
      </c>
      <c r="F558" s="20">
        <v>107850</v>
      </c>
      <c r="G558" s="21">
        <f t="shared" si="32"/>
        <v>121719</v>
      </c>
    </row>
    <row r="559" spans="1:7" outlineLevel="2" x14ac:dyDescent="0.2">
      <c r="A559" s="17">
        <f t="shared" si="33"/>
        <v>8</v>
      </c>
      <c r="B559" s="22" t="s">
        <v>794</v>
      </c>
      <c r="C559" s="22" t="s">
        <v>806</v>
      </c>
      <c r="D559" s="23" t="s">
        <v>807</v>
      </c>
      <c r="E559" s="20">
        <v>45733.5</v>
      </c>
      <c r="F559" s="20">
        <v>268170</v>
      </c>
      <c r="G559" s="21">
        <f t="shared" si="32"/>
        <v>313903.5</v>
      </c>
    </row>
    <row r="560" spans="1:7" outlineLevel="1" x14ac:dyDescent="0.2">
      <c r="A560" s="17"/>
      <c r="B560" s="24" t="s">
        <v>808</v>
      </c>
      <c r="C560" s="22"/>
      <c r="D560" s="23"/>
      <c r="E560" s="20">
        <f>SUBTOTAL(9,E552:E559)</f>
        <v>364842.09</v>
      </c>
      <c r="F560" s="20">
        <f>SUBTOTAL(9,F552:F559)</f>
        <v>1023690</v>
      </c>
      <c r="G560" s="21">
        <f>SUBTOTAL(9,G552:G559)</f>
        <v>1388532.09</v>
      </c>
    </row>
    <row r="561" spans="1:7" outlineLevel="2" x14ac:dyDescent="0.2">
      <c r="A561" s="17">
        <v>1</v>
      </c>
      <c r="B561" s="22" t="s">
        <v>809</v>
      </c>
      <c r="C561" s="22" t="s">
        <v>810</v>
      </c>
      <c r="D561" s="23" t="s">
        <v>811</v>
      </c>
      <c r="E561" s="20">
        <v>415065.66</v>
      </c>
      <c r="F561" s="20">
        <f>485670+500000</f>
        <v>985670</v>
      </c>
      <c r="G561" s="21">
        <f t="shared" si="32"/>
        <v>1400735.66</v>
      </c>
    </row>
    <row r="562" spans="1:7" outlineLevel="2" x14ac:dyDescent="0.2">
      <c r="A562" s="17">
        <f t="shared" ref="A562:A570" si="34">+A561+1</f>
        <v>2</v>
      </c>
      <c r="B562" s="18" t="s">
        <v>809</v>
      </c>
      <c r="C562" s="18" t="s">
        <v>812</v>
      </c>
      <c r="D562" s="19" t="s">
        <v>813</v>
      </c>
      <c r="E562" s="20">
        <v>76962.66</v>
      </c>
      <c r="F562" s="20"/>
      <c r="G562" s="21">
        <f t="shared" si="32"/>
        <v>76962.66</v>
      </c>
    </row>
    <row r="563" spans="1:7" outlineLevel="2" x14ac:dyDescent="0.2">
      <c r="A563" s="17">
        <f t="shared" si="34"/>
        <v>3</v>
      </c>
      <c r="B563" s="18" t="s">
        <v>809</v>
      </c>
      <c r="C563" s="18" t="s">
        <v>814</v>
      </c>
      <c r="D563" s="19" t="s">
        <v>815</v>
      </c>
      <c r="E563" s="20"/>
      <c r="F563" s="20">
        <v>135150</v>
      </c>
      <c r="G563" s="21">
        <f t="shared" si="32"/>
        <v>135150</v>
      </c>
    </row>
    <row r="564" spans="1:7" outlineLevel="2" x14ac:dyDescent="0.2">
      <c r="A564" s="17">
        <f t="shared" si="34"/>
        <v>4</v>
      </c>
      <c r="B564" s="18" t="s">
        <v>809</v>
      </c>
      <c r="C564" s="18" t="s">
        <v>816</v>
      </c>
      <c r="D564" s="19" t="s">
        <v>817</v>
      </c>
      <c r="E564" s="20">
        <v>50038.8</v>
      </c>
      <c r="F564" s="20">
        <v>63420</v>
      </c>
      <c r="G564" s="21">
        <f t="shared" si="32"/>
        <v>113458.8</v>
      </c>
    </row>
    <row r="565" spans="1:7" outlineLevel="2" x14ac:dyDescent="0.2">
      <c r="A565" s="17">
        <f t="shared" si="34"/>
        <v>5</v>
      </c>
      <c r="B565" s="22" t="s">
        <v>809</v>
      </c>
      <c r="C565" s="22" t="s">
        <v>812</v>
      </c>
      <c r="D565" s="23" t="s">
        <v>818</v>
      </c>
      <c r="E565" s="20">
        <v>53995.23</v>
      </c>
      <c r="F565" s="20"/>
      <c r="G565" s="21">
        <f t="shared" si="32"/>
        <v>53995.23</v>
      </c>
    </row>
    <row r="566" spans="1:7" outlineLevel="2" x14ac:dyDescent="0.2">
      <c r="A566" s="17">
        <f t="shared" si="34"/>
        <v>6</v>
      </c>
      <c r="B566" s="22" t="s">
        <v>809</v>
      </c>
      <c r="C566" s="22" t="s">
        <v>814</v>
      </c>
      <c r="D566" s="23" t="s">
        <v>819</v>
      </c>
      <c r="E566" s="20">
        <v>1870</v>
      </c>
      <c r="F566" s="20">
        <f>122730+6600</f>
        <v>129330</v>
      </c>
      <c r="G566" s="21">
        <f t="shared" si="32"/>
        <v>131200</v>
      </c>
    </row>
    <row r="567" spans="1:7" outlineLevel="2" x14ac:dyDescent="0.2">
      <c r="A567" s="17">
        <f t="shared" si="34"/>
        <v>7</v>
      </c>
      <c r="B567" s="22" t="s">
        <v>809</v>
      </c>
      <c r="C567" s="22" t="s">
        <v>816</v>
      </c>
      <c r="D567" s="23" t="s">
        <v>820</v>
      </c>
      <c r="E567" s="20">
        <v>2460.3000000000002</v>
      </c>
      <c r="F567" s="20">
        <v>77010</v>
      </c>
      <c r="G567" s="21">
        <f t="shared" si="32"/>
        <v>79470.3</v>
      </c>
    </row>
    <row r="568" spans="1:7" outlineLevel="2" x14ac:dyDescent="0.2">
      <c r="A568" s="17">
        <f t="shared" si="34"/>
        <v>8</v>
      </c>
      <c r="B568" s="22" t="s">
        <v>809</v>
      </c>
      <c r="C568" s="22" t="s">
        <v>810</v>
      </c>
      <c r="D568" s="23" t="s">
        <v>821</v>
      </c>
      <c r="E568" s="20">
        <v>1969.2</v>
      </c>
      <c r="F568" s="20">
        <v>65640</v>
      </c>
      <c r="G568" s="21">
        <f t="shared" si="32"/>
        <v>67609.2</v>
      </c>
    </row>
    <row r="569" spans="1:7" outlineLevel="2" x14ac:dyDescent="0.2">
      <c r="A569" s="17">
        <f t="shared" si="34"/>
        <v>9</v>
      </c>
      <c r="B569" s="22" t="s">
        <v>809</v>
      </c>
      <c r="C569" s="22" t="s">
        <v>822</v>
      </c>
      <c r="D569" s="23" t="s">
        <v>823</v>
      </c>
      <c r="E569" s="20">
        <v>1861.2</v>
      </c>
      <c r="F569" s="20">
        <v>62040</v>
      </c>
      <c r="G569" s="21">
        <f t="shared" si="32"/>
        <v>63901.2</v>
      </c>
    </row>
    <row r="570" spans="1:7" outlineLevel="2" x14ac:dyDescent="0.2">
      <c r="A570" s="17">
        <f t="shared" si="34"/>
        <v>10</v>
      </c>
      <c r="B570" s="22" t="s">
        <v>809</v>
      </c>
      <c r="C570" s="22" t="s">
        <v>812</v>
      </c>
      <c r="D570" s="23" t="s">
        <v>824</v>
      </c>
      <c r="E570" s="20">
        <v>23292.33</v>
      </c>
      <c r="F570" s="20">
        <v>240480</v>
      </c>
      <c r="G570" s="21">
        <f t="shared" si="32"/>
        <v>263772.33</v>
      </c>
    </row>
    <row r="571" spans="1:7" outlineLevel="1" x14ac:dyDescent="0.2">
      <c r="A571" s="17"/>
      <c r="B571" s="24" t="s">
        <v>825</v>
      </c>
      <c r="C571" s="22"/>
      <c r="D571" s="23"/>
      <c r="E571" s="20">
        <f>SUBTOTAL(9,E561:E570)</f>
        <v>627515.37999999989</v>
      </c>
      <c r="F571" s="20">
        <f>SUBTOTAL(9,F561:F570)</f>
        <v>1758740</v>
      </c>
      <c r="G571" s="21">
        <f>SUBTOTAL(9,G561:G570)</f>
        <v>2386255.38</v>
      </c>
    </row>
    <row r="572" spans="1:7" outlineLevel="2" x14ac:dyDescent="0.2">
      <c r="A572" s="17">
        <v>1</v>
      </c>
      <c r="B572" s="22" t="s">
        <v>826</v>
      </c>
      <c r="C572" s="22" t="s">
        <v>827</v>
      </c>
      <c r="D572" s="23" t="s">
        <v>828</v>
      </c>
      <c r="E572" s="20">
        <v>523804.21</v>
      </c>
      <c r="F572" s="20">
        <v>3082570</v>
      </c>
      <c r="G572" s="21">
        <f t="shared" si="32"/>
        <v>3606374.21</v>
      </c>
    </row>
    <row r="573" spans="1:7" outlineLevel="2" x14ac:dyDescent="0.2">
      <c r="A573" s="17">
        <f t="shared" ref="A573:A592" si="35">+A572+1</f>
        <v>2</v>
      </c>
      <c r="B573" s="18" t="s">
        <v>826</v>
      </c>
      <c r="C573" s="18" t="s">
        <v>827</v>
      </c>
      <c r="D573" s="19" t="s">
        <v>829</v>
      </c>
      <c r="E573" s="20">
        <f>3969+2620</f>
        <v>6589</v>
      </c>
      <c r="F573" s="20">
        <v>89880</v>
      </c>
      <c r="G573" s="21">
        <f t="shared" si="32"/>
        <v>96469</v>
      </c>
    </row>
    <row r="574" spans="1:7" outlineLevel="2" x14ac:dyDescent="0.2">
      <c r="A574" s="17">
        <f t="shared" si="35"/>
        <v>3</v>
      </c>
      <c r="B574" s="22" t="s">
        <v>826</v>
      </c>
      <c r="C574" s="22" t="s">
        <v>830</v>
      </c>
      <c r="D574" s="23" t="s">
        <v>831</v>
      </c>
      <c r="E574" s="20">
        <f>4866.3+18135</f>
        <v>23001.3</v>
      </c>
      <c r="F574" s="20">
        <f>162210+30780</f>
        <v>192990</v>
      </c>
      <c r="G574" s="21">
        <f t="shared" si="32"/>
        <v>215991.3</v>
      </c>
    </row>
    <row r="575" spans="1:7" outlineLevel="2" x14ac:dyDescent="0.2">
      <c r="A575" s="17">
        <f t="shared" si="35"/>
        <v>4</v>
      </c>
      <c r="B575" s="22" t="s">
        <v>826</v>
      </c>
      <c r="C575" s="22" t="s">
        <v>830</v>
      </c>
      <c r="D575" s="23" t="s">
        <v>832</v>
      </c>
      <c r="E575" s="20">
        <v>1840.65</v>
      </c>
      <c r="F575" s="20">
        <v>39210</v>
      </c>
      <c r="G575" s="21">
        <f t="shared" si="32"/>
        <v>41050.65</v>
      </c>
    </row>
    <row r="576" spans="1:7" outlineLevel="2" x14ac:dyDescent="0.2">
      <c r="A576" s="17">
        <f t="shared" si="35"/>
        <v>5</v>
      </c>
      <c r="B576" s="22" t="s">
        <v>826</v>
      </c>
      <c r="C576" s="22" t="s">
        <v>830</v>
      </c>
      <c r="D576" s="23" t="s">
        <v>833</v>
      </c>
      <c r="E576" s="20">
        <f>1470.6+273</f>
        <v>1743.6</v>
      </c>
      <c r="F576" s="20">
        <v>49020</v>
      </c>
      <c r="G576" s="21">
        <f t="shared" si="32"/>
        <v>50763.6</v>
      </c>
    </row>
    <row r="577" spans="1:7" outlineLevel="2" x14ac:dyDescent="0.2">
      <c r="A577" s="17">
        <f t="shared" si="35"/>
        <v>6</v>
      </c>
      <c r="B577" s="22" t="s">
        <v>826</v>
      </c>
      <c r="C577" s="22" t="s">
        <v>830</v>
      </c>
      <c r="D577" s="23" t="s">
        <v>834</v>
      </c>
      <c r="E577" s="20">
        <v>1262.7</v>
      </c>
      <c r="F577" s="20">
        <v>42090</v>
      </c>
      <c r="G577" s="21">
        <f t="shared" si="32"/>
        <v>43352.7</v>
      </c>
    </row>
    <row r="578" spans="1:7" outlineLevel="2" x14ac:dyDescent="0.2">
      <c r="A578" s="17">
        <f t="shared" si="35"/>
        <v>7</v>
      </c>
      <c r="B578" s="22" t="s">
        <v>826</v>
      </c>
      <c r="C578" s="22" t="s">
        <v>830</v>
      </c>
      <c r="D578" s="23" t="s">
        <v>835</v>
      </c>
      <c r="E578" s="20">
        <v>1746.9</v>
      </c>
      <c r="F578" s="20">
        <v>58230</v>
      </c>
      <c r="G578" s="21">
        <f t="shared" si="32"/>
        <v>59976.9</v>
      </c>
    </row>
    <row r="579" spans="1:7" outlineLevel="2" x14ac:dyDescent="0.2">
      <c r="A579" s="17">
        <f t="shared" si="35"/>
        <v>8</v>
      </c>
      <c r="B579" s="22" t="s">
        <v>826</v>
      </c>
      <c r="C579" s="22" t="s">
        <v>830</v>
      </c>
      <c r="D579" s="23" t="s">
        <v>836</v>
      </c>
      <c r="E579" s="20">
        <v>1526.4</v>
      </c>
      <c r="F579" s="20">
        <v>50880</v>
      </c>
      <c r="G579" s="21">
        <f t="shared" si="32"/>
        <v>52406.400000000001</v>
      </c>
    </row>
    <row r="580" spans="1:7" outlineLevel="2" x14ac:dyDescent="0.2">
      <c r="A580" s="17">
        <f t="shared" si="35"/>
        <v>9</v>
      </c>
      <c r="B580" s="22" t="s">
        <v>826</v>
      </c>
      <c r="C580" s="22" t="s">
        <v>837</v>
      </c>
      <c r="D580" s="23" t="s">
        <v>838</v>
      </c>
      <c r="E580" s="20">
        <v>1498.5</v>
      </c>
      <c r="F580" s="20">
        <v>49950</v>
      </c>
      <c r="G580" s="21">
        <f t="shared" si="32"/>
        <v>51448.5</v>
      </c>
    </row>
    <row r="581" spans="1:7" outlineLevel="2" x14ac:dyDescent="0.2">
      <c r="A581" s="17">
        <f t="shared" si="35"/>
        <v>10</v>
      </c>
      <c r="B581" s="22" t="s">
        <v>826</v>
      </c>
      <c r="C581" s="22" t="s">
        <v>837</v>
      </c>
      <c r="D581" s="23" t="s">
        <v>839</v>
      </c>
      <c r="E581" s="20">
        <f>2828.7+329.4</f>
        <v>3158.1</v>
      </c>
      <c r="F581" s="20">
        <f>94290+3660</f>
        <v>97950</v>
      </c>
      <c r="G581" s="21">
        <f t="shared" si="32"/>
        <v>101108.1</v>
      </c>
    </row>
    <row r="582" spans="1:7" outlineLevel="2" x14ac:dyDescent="0.2">
      <c r="A582" s="17">
        <f t="shared" si="35"/>
        <v>11</v>
      </c>
      <c r="B582" s="22" t="s">
        <v>826</v>
      </c>
      <c r="C582" s="22" t="s">
        <v>837</v>
      </c>
      <c r="D582" s="23" t="s">
        <v>840</v>
      </c>
      <c r="E582" s="20">
        <v>1526.4</v>
      </c>
      <c r="F582" s="20">
        <v>50880</v>
      </c>
      <c r="G582" s="21">
        <f t="shared" si="32"/>
        <v>52406.400000000001</v>
      </c>
    </row>
    <row r="583" spans="1:7" outlineLevel="2" x14ac:dyDescent="0.2">
      <c r="A583" s="17">
        <f t="shared" si="35"/>
        <v>12</v>
      </c>
      <c r="B583" s="22" t="s">
        <v>826</v>
      </c>
      <c r="C583" s="22" t="s">
        <v>841</v>
      </c>
      <c r="D583" s="23" t="s">
        <v>842</v>
      </c>
      <c r="E583" s="20">
        <v>1581.3</v>
      </c>
      <c r="F583" s="20">
        <v>52710</v>
      </c>
      <c r="G583" s="21">
        <f t="shared" si="32"/>
        <v>54291.3</v>
      </c>
    </row>
    <row r="584" spans="1:7" outlineLevel="2" x14ac:dyDescent="0.2">
      <c r="A584" s="17">
        <f t="shared" si="35"/>
        <v>13</v>
      </c>
      <c r="B584" s="22" t="s">
        <v>826</v>
      </c>
      <c r="C584" s="22" t="s">
        <v>841</v>
      </c>
      <c r="D584" s="23" t="s">
        <v>843</v>
      </c>
      <c r="E584" s="20">
        <v>3246.3</v>
      </c>
      <c r="F584" s="20">
        <v>108210</v>
      </c>
      <c r="G584" s="21">
        <f t="shared" si="32"/>
        <v>111456.3</v>
      </c>
    </row>
    <row r="585" spans="1:7" outlineLevel="2" x14ac:dyDescent="0.2">
      <c r="A585" s="17">
        <f t="shared" si="35"/>
        <v>14</v>
      </c>
      <c r="B585" s="22" t="s">
        <v>826</v>
      </c>
      <c r="C585" s="22" t="s">
        <v>827</v>
      </c>
      <c r="D585" s="23" t="s">
        <v>844</v>
      </c>
      <c r="E585" s="20">
        <f>1498.5+27.9</f>
        <v>1526.4</v>
      </c>
      <c r="F585" s="20">
        <f>49950+930</f>
        <v>50880</v>
      </c>
      <c r="G585" s="21">
        <f t="shared" si="32"/>
        <v>52406.400000000001</v>
      </c>
    </row>
    <row r="586" spans="1:7" outlineLevel="2" x14ac:dyDescent="0.2">
      <c r="A586" s="17">
        <f t="shared" si="35"/>
        <v>15</v>
      </c>
      <c r="B586" s="22" t="s">
        <v>826</v>
      </c>
      <c r="C586" s="22" t="s">
        <v>827</v>
      </c>
      <c r="D586" s="23" t="s">
        <v>845</v>
      </c>
      <c r="E586" s="20">
        <v>13558.05</v>
      </c>
      <c r="F586" s="20"/>
      <c r="G586" s="21">
        <f t="shared" si="32"/>
        <v>13558.05</v>
      </c>
    </row>
    <row r="587" spans="1:7" outlineLevel="2" x14ac:dyDescent="0.2">
      <c r="A587" s="17">
        <f t="shared" si="35"/>
        <v>16</v>
      </c>
      <c r="B587" s="22" t="s">
        <v>826</v>
      </c>
      <c r="C587" s="22" t="s">
        <v>827</v>
      </c>
      <c r="D587" s="23" t="s">
        <v>846</v>
      </c>
      <c r="E587" s="20">
        <v>13062</v>
      </c>
      <c r="F587" s="20"/>
      <c r="G587" s="21">
        <f t="shared" si="32"/>
        <v>13062</v>
      </c>
    </row>
    <row r="588" spans="1:7" outlineLevel="2" x14ac:dyDescent="0.2">
      <c r="A588" s="17">
        <f t="shared" si="35"/>
        <v>17</v>
      </c>
      <c r="B588" s="22" t="s">
        <v>826</v>
      </c>
      <c r="C588" s="22" t="s">
        <v>827</v>
      </c>
      <c r="D588" s="23" t="s">
        <v>847</v>
      </c>
      <c r="E588" s="20">
        <v>48618.63</v>
      </c>
      <c r="F588" s="20"/>
      <c r="G588" s="21">
        <f t="shared" ref="G588:G651" si="36">+E588+F588</f>
        <v>48618.63</v>
      </c>
    </row>
    <row r="589" spans="1:7" outlineLevel="2" x14ac:dyDescent="0.2">
      <c r="A589" s="17">
        <f t="shared" si="35"/>
        <v>18</v>
      </c>
      <c r="B589" s="22" t="s">
        <v>826</v>
      </c>
      <c r="C589" s="22" t="s">
        <v>827</v>
      </c>
      <c r="D589" s="23" t="s">
        <v>848</v>
      </c>
      <c r="E589" s="20">
        <v>1554.3</v>
      </c>
      <c r="F589" s="20">
        <v>51810</v>
      </c>
      <c r="G589" s="21">
        <f t="shared" si="36"/>
        <v>53364.3</v>
      </c>
    </row>
    <row r="590" spans="1:7" outlineLevel="2" x14ac:dyDescent="0.2">
      <c r="A590" s="17">
        <f t="shared" si="35"/>
        <v>19</v>
      </c>
      <c r="B590" s="22" t="s">
        <v>826</v>
      </c>
      <c r="C590" s="22" t="s">
        <v>849</v>
      </c>
      <c r="D590" s="23" t="s">
        <v>850</v>
      </c>
      <c r="E590" s="20">
        <v>14704.5</v>
      </c>
      <c r="F590" s="20">
        <v>94590</v>
      </c>
      <c r="G590" s="21">
        <f t="shared" si="36"/>
        <v>109294.5</v>
      </c>
    </row>
    <row r="591" spans="1:7" outlineLevel="2" x14ac:dyDescent="0.2">
      <c r="A591" s="17">
        <f t="shared" si="35"/>
        <v>20</v>
      </c>
      <c r="B591" s="22" t="s">
        <v>826</v>
      </c>
      <c r="C591" s="22" t="s">
        <v>849</v>
      </c>
      <c r="D591" s="23" t="s">
        <v>851</v>
      </c>
      <c r="E591" s="20">
        <v>1869.3</v>
      </c>
      <c r="F591" s="20">
        <v>62310</v>
      </c>
      <c r="G591" s="21">
        <f t="shared" si="36"/>
        <v>64179.3</v>
      </c>
    </row>
    <row r="592" spans="1:7" outlineLevel="2" x14ac:dyDescent="0.2">
      <c r="A592" s="17">
        <f t="shared" si="35"/>
        <v>21</v>
      </c>
      <c r="B592" s="22" t="s">
        <v>826</v>
      </c>
      <c r="C592" s="22" t="s">
        <v>849</v>
      </c>
      <c r="D592" s="23" t="s">
        <v>852</v>
      </c>
      <c r="E592" s="20">
        <v>19142.52</v>
      </c>
      <c r="F592" s="20"/>
      <c r="G592" s="21">
        <f t="shared" si="36"/>
        <v>19142.52</v>
      </c>
    </row>
    <row r="593" spans="1:7" outlineLevel="1" x14ac:dyDescent="0.2">
      <c r="A593" s="17"/>
      <c r="B593" s="24" t="s">
        <v>853</v>
      </c>
      <c r="C593" s="22"/>
      <c r="D593" s="23"/>
      <c r="E593" s="20">
        <f>SUBTOTAL(9,E572:E592)</f>
        <v>686561.06000000029</v>
      </c>
      <c r="F593" s="20">
        <f>SUBTOTAL(9,F572:F592)</f>
        <v>4224160</v>
      </c>
      <c r="G593" s="21">
        <f>SUBTOTAL(9,G572:G592)</f>
        <v>4910721.0599999987</v>
      </c>
    </row>
    <row r="594" spans="1:7" outlineLevel="2" x14ac:dyDescent="0.2">
      <c r="A594" s="17">
        <v>1</v>
      </c>
      <c r="B594" s="22" t="s">
        <v>854</v>
      </c>
      <c r="C594" s="22" t="s">
        <v>855</v>
      </c>
      <c r="D594" s="23" t="s">
        <v>856</v>
      </c>
      <c r="E594" s="20">
        <v>219626.22</v>
      </c>
      <c r="F594" s="20">
        <v>459323.7</v>
      </c>
      <c r="G594" s="21">
        <f t="shared" si="36"/>
        <v>678949.92</v>
      </c>
    </row>
    <row r="595" spans="1:7" outlineLevel="2" x14ac:dyDescent="0.2">
      <c r="A595" s="17">
        <f t="shared" ref="A595:A609" si="37">+A594+1</f>
        <v>2</v>
      </c>
      <c r="B595" s="18" t="s">
        <v>854</v>
      </c>
      <c r="C595" s="18" t="s">
        <v>857</v>
      </c>
      <c r="D595" s="19" t="s">
        <v>858</v>
      </c>
      <c r="E595" s="20">
        <v>62507.19</v>
      </c>
      <c r="F595" s="20"/>
      <c r="G595" s="21">
        <f t="shared" si="36"/>
        <v>62507.19</v>
      </c>
    </row>
    <row r="596" spans="1:7" outlineLevel="2" x14ac:dyDescent="0.2">
      <c r="A596" s="17">
        <f t="shared" si="37"/>
        <v>3</v>
      </c>
      <c r="B596" s="18" t="s">
        <v>854</v>
      </c>
      <c r="C596" s="18" t="s">
        <v>857</v>
      </c>
      <c r="D596" s="19" t="s">
        <v>859</v>
      </c>
      <c r="E596" s="20">
        <v>39885</v>
      </c>
      <c r="F596" s="20">
        <v>73230</v>
      </c>
      <c r="G596" s="21">
        <f t="shared" si="36"/>
        <v>113115</v>
      </c>
    </row>
    <row r="597" spans="1:7" outlineLevel="2" x14ac:dyDescent="0.2">
      <c r="A597" s="17">
        <f t="shared" si="37"/>
        <v>4</v>
      </c>
      <c r="B597" s="18" t="s">
        <v>854</v>
      </c>
      <c r="C597" s="18" t="s">
        <v>860</v>
      </c>
      <c r="D597" s="19" t="s">
        <v>861</v>
      </c>
      <c r="E597" s="20">
        <v>31077.69</v>
      </c>
      <c r="F597" s="20"/>
      <c r="G597" s="21">
        <f t="shared" si="36"/>
        <v>31077.69</v>
      </c>
    </row>
    <row r="598" spans="1:7" outlineLevel="2" x14ac:dyDescent="0.2">
      <c r="A598" s="17">
        <f t="shared" si="37"/>
        <v>5</v>
      </c>
      <c r="B598" s="18" t="s">
        <v>854</v>
      </c>
      <c r="C598" s="18" t="s">
        <v>862</v>
      </c>
      <c r="D598" s="19" t="s">
        <v>863</v>
      </c>
      <c r="E598" s="20">
        <v>32687.7</v>
      </c>
      <c r="F598" s="20"/>
      <c r="G598" s="21">
        <f t="shared" si="36"/>
        <v>32687.7</v>
      </c>
    </row>
    <row r="599" spans="1:7" outlineLevel="2" x14ac:dyDescent="0.2">
      <c r="A599" s="17">
        <f t="shared" si="37"/>
        <v>6</v>
      </c>
      <c r="B599" s="18" t="s">
        <v>854</v>
      </c>
      <c r="C599" s="18" t="s">
        <v>855</v>
      </c>
      <c r="D599" s="19" t="s">
        <v>864</v>
      </c>
      <c r="E599" s="20">
        <v>45568.08</v>
      </c>
      <c r="F599" s="20"/>
      <c r="G599" s="21">
        <f t="shared" si="36"/>
        <v>45568.08</v>
      </c>
    </row>
    <row r="600" spans="1:7" outlineLevel="2" x14ac:dyDescent="0.2">
      <c r="A600" s="17">
        <f t="shared" si="37"/>
        <v>7</v>
      </c>
      <c r="B600" s="18" t="s">
        <v>854</v>
      </c>
      <c r="C600" s="18" t="s">
        <v>865</v>
      </c>
      <c r="D600" s="19" t="s">
        <v>866</v>
      </c>
      <c r="E600" s="20">
        <v>29500.560000000001</v>
      </c>
      <c r="F600" s="20"/>
      <c r="G600" s="21">
        <f t="shared" si="36"/>
        <v>29500.560000000001</v>
      </c>
    </row>
    <row r="601" spans="1:7" outlineLevel="2" x14ac:dyDescent="0.2">
      <c r="A601" s="17">
        <f t="shared" si="37"/>
        <v>8</v>
      </c>
      <c r="B601" s="18" t="s">
        <v>854</v>
      </c>
      <c r="C601" s="18" t="s">
        <v>865</v>
      </c>
      <c r="D601" s="19" t="s">
        <v>867</v>
      </c>
      <c r="E601" s="20">
        <v>25717.11</v>
      </c>
      <c r="F601" s="20"/>
      <c r="G601" s="21">
        <f t="shared" si="36"/>
        <v>25717.11</v>
      </c>
    </row>
    <row r="602" spans="1:7" outlineLevel="2" x14ac:dyDescent="0.2">
      <c r="A602" s="17">
        <f t="shared" si="37"/>
        <v>9</v>
      </c>
      <c r="B602" s="18" t="s">
        <v>854</v>
      </c>
      <c r="C602" s="18" t="s">
        <v>868</v>
      </c>
      <c r="D602" s="19" t="s">
        <v>869</v>
      </c>
      <c r="E602" s="20"/>
      <c r="F602" s="20">
        <v>162022.5</v>
      </c>
      <c r="G602" s="21">
        <f t="shared" si="36"/>
        <v>162022.5</v>
      </c>
    </row>
    <row r="603" spans="1:7" outlineLevel="2" x14ac:dyDescent="0.2">
      <c r="A603" s="17">
        <f t="shared" si="37"/>
        <v>10</v>
      </c>
      <c r="B603" s="18" t="s">
        <v>854</v>
      </c>
      <c r="C603" s="18" t="s">
        <v>870</v>
      </c>
      <c r="D603" s="19" t="s">
        <v>871</v>
      </c>
      <c r="E603" s="20"/>
      <c r="F603" s="20">
        <v>163320</v>
      </c>
      <c r="G603" s="21">
        <f t="shared" si="36"/>
        <v>163320</v>
      </c>
    </row>
    <row r="604" spans="1:7" outlineLevel="2" x14ac:dyDescent="0.2">
      <c r="A604" s="17">
        <f t="shared" si="37"/>
        <v>11</v>
      </c>
      <c r="B604" s="22" t="s">
        <v>854</v>
      </c>
      <c r="C604" s="22" t="s">
        <v>872</v>
      </c>
      <c r="D604" s="23" t="s">
        <v>873</v>
      </c>
      <c r="E604" s="20"/>
      <c r="F604" s="20">
        <v>54327.6</v>
      </c>
      <c r="G604" s="21">
        <f t="shared" si="36"/>
        <v>54327.6</v>
      </c>
    </row>
    <row r="605" spans="1:7" outlineLevel="2" x14ac:dyDescent="0.2">
      <c r="A605" s="17">
        <f t="shared" si="37"/>
        <v>12</v>
      </c>
      <c r="B605" s="22" t="s">
        <v>854</v>
      </c>
      <c r="C605" s="22" t="s">
        <v>855</v>
      </c>
      <c r="D605" s="23" t="s">
        <v>874</v>
      </c>
      <c r="E605" s="20"/>
      <c r="F605" s="20">
        <v>75243.600000000006</v>
      </c>
      <c r="G605" s="21">
        <f t="shared" si="36"/>
        <v>75243.600000000006</v>
      </c>
    </row>
    <row r="606" spans="1:7" outlineLevel="2" x14ac:dyDescent="0.2">
      <c r="A606" s="17">
        <f t="shared" si="37"/>
        <v>13</v>
      </c>
      <c r="B606" s="22" t="s">
        <v>854</v>
      </c>
      <c r="C606" s="22" t="s">
        <v>868</v>
      </c>
      <c r="D606" s="23" t="s">
        <v>875</v>
      </c>
      <c r="E606" s="20"/>
      <c r="F606" s="20">
        <v>47430</v>
      </c>
      <c r="G606" s="21">
        <f t="shared" si="36"/>
        <v>47430</v>
      </c>
    </row>
    <row r="607" spans="1:7" outlineLevel="2" x14ac:dyDescent="0.2">
      <c r="A607" s="17">
        <f t="shared" si="37"/>
        <v>14</v>
      </c>
      <c r="B607" s="22" t="s">
        <v>854</v>
      </c>
      <c r="C607" s="22" t="s">
        <v>868</v>
      </c>
      <c r="D607" s="23" t="s">
        <v>876</v>
      </c>
      <c r="E607" s="20"/>
      <c r="F607" s="20">
        <v>110802.6</v>
      </c>
      <c r="G607" s="21">
        <f t="shared" si="36"/>
        <v>110802.6</v>
      </c>
    </row>
    <row r="608" spans="1:7" outlineLevel="2" x14ac:dyDescent="0.2">
      <c r="A608" s="17">
        <f t="shared" si="37"/>
        <v>15</v>
      </c>
      <c r="B608" s="22" t="s">
        <v>854</v>
      </c>
      <c r="C608" s="22" t="s">
        <v>868</v>
      </c>
      <c r="D608" s="23" t="s">
        <v>877</v>
      </c>
      <c r="E608" s="20"/>
      <c r="F608" s="20">
        <v>53670</v>
      </c>
      <c r="G608" s="21">
        <f t="shared" si="36"/>
        <v>53670</v>
      </c>
    </row>
    <row r="609" spans="1:7" outlineLevel="2" x14ac:dyDescent="0.2">
      <c r="A609" s="17">
        <f t="shared" si="37"/>
        <v>16</v>
      </c>
      <c r="B609" s="22" t="s">
        <v>854</v>
      </c>
      <c r="C609" s="22" t="s">
        <v>870</v>
      </c>
      <c r="D609" s="23" t="s">
        <v>878</v>
      </c>
      <c r="E609" s="20"/>
      <c r="F609" s="20">
        <v>52140</v>
      </c>
      <c r="G609" s="21">
        <f t="shared" si="36"/>
        <v>52140</v>
      </c>
    </row>
    <row r="610" spans="1:7" outlineLevel="1" x14ac:dyDescent="0.2">
      <c r="A610" s="17"/>
      <c r="B610" s="24" t="s">
        <v>879</v>
      </c>
      <c r="C610" s="22"/>
      <c r="D610" s="23"/>
      <c r="E610" s="20">
        <f>SUBTOTAL(9,E594:E609)</f>
        <v>486569.55000000005</v>
      </c>
      <c r="F610" s="20">
        <f>SUBTOTAL(9,F594:F609)</f>
        <v>1251510</v>
      </c>
      <c r="G610" s="21">
        <f>SUBTOTAL(9,G594:G609)</f>
        <v>1738079.5500000003</v>
      </c>
    </row>
    <row r="611" spans="1:7" outlineLevel="2" x14ac:dyDescent="0.2">
      <c r="A611" s="17">
        <v>1</v>
      </c>
      <c r="B611" s="22" t="s">
        <v>880</v>
      </c>
      <c r="C611" s="22" t="s">
        <v>880</v>
      </c>
      <c r="D611" s="23" t="s">
        <v>881</v>
      </c>
      <c r="E611" s="20">
        <v>162055.95000000001</v>
      </c>
      <c r="F611" s="20"/>
      <c r="G611" s="21">
        <f t="shared" si="36"/>
        <v>162055.95000000001</v>
      </c>
    </row>
    <row r="612" spans="1:7" outlineLevel="2" x14ac:dyDescent="0.2">
      <c r="A612" s="17">
        <f t="shared" ref="A612:A617" si="38">+A611+1</f>
        <v>2</v>
      </c>
      <c r="B612" s="18" t="s">
        <v>880</v>
      </c>
      <c r="C612" s="18" t="s">
        <v>880</v>
      </c>
      <c r="D612" s="19" t="s">
        <v>882</v>
      </c>
      <c r="E612" s="20">
        <v>14081.1</v>
      </c>
      <c r="F612" s="20">
        <v>306990</v>
      </c>
      <c r="G612" s="21">
        <f t="shared" si="36"/>
        <v>321071.09999999998</v>
      </c>
    </row>
    <row r="613" spans="1:7" outlineLevel="2" x14ac:dyDescent="0.2">
      <c r="A613" s="17">
        <f t="shared" si="38"/>
        <v>3</v>
      </c>
      <c r="B613" s="18" t="s">
        <v>880</v>
      </c>
      <c r="C613" s="18" t="s">
        <v>883</v>
      </c>
      <c r="D613" s="19" t="s">
        <v>884</v>
      </c>
      <c r="E613" s="20">
        <f>2145.6+863.5</f>
        <v>3009.1</v>
      </c>
      <c r="F613" s="20">
        <f>53640+34540</f>
        <v>88180</v>
      </c>
      <c r="G613" s="21">
        <f t="shared" si="36"/>
        <v>91189.1</v>
      </c>
    </row>
    <row r="614" spans="1:7" outlineLevel="2" x14ac:dyDescent="0.2">
      <c r="A614" s="17">
        <f t="shared" si="38"/>
        <v>4</v>
      </c>
      <c r="B614" s="18" t="s">
        <v>880</v>
      </c>
      <c r="C614" s="18" t="s">
        <v>885</v>
      </c>
      <c r="D614" s="19" t="s">
        <v>886</v>
      </c>
      <c r="E614" s="20">
        <v>18000</v>
      </c>
      <c r="F614" s="20">
        <v>169470</v>
      </c>
      <c r="G614" s="21">
        <f t="shared" si="36"/>
        <v>187470</v>
      </c>
    </row>
    <row r="615" spans="1:7" outlineLevel="2" x14ac:dyDescent="0.2">
      <c r="A615" s="17">
        <f t="shared" si="38"/>
        <v>5</v>
      </c>
      <c r="B615" s="18" t="s">
        <v>880</v>
      </c>
      <c r="C615" s="18" t="s">
        <v>887</v>
      </c>
      <c r="D615" s="19" t="s">
        <v>888</v>
      </c>
      <c r="E615" s="20">
        <v>24166.5</v>
      </c>
      <c r="F615" s="20">
        <v>313830</v>
      </c>
      <c r="G615" s="21">
        <f t="shared" si="36"/>
        <v>337996.5</v>
      </c>
    </row>
    <row r="616" spans="1:7" outlineLevel="2" x14ac:dyDescent="0.2">
      <c r="A616" s="17">
        <f t="shared" si="38"/>
        <v>6</v>
      </c>
      <c r="B616" s="22" t="s">
        <v>880</v>
      </c>
      <c r="C616" s="22" t="s">
        <v>889</v>
      </c>
      <c r="D616" s="23" t="s">
        <v>890</v>
      </c>
      <c r="E616" s="20">
        <v>1803.6</v>
      </c>
      <c r="F616" s="20">
        <v>60120</v>
      </c>
      <c r="G616" s="21">
        <f t="shared" si="36"/>
        <v>61923.6</v>
      </c>
    </row>
    <row r="617" spans="1:7" outlineLevel="2" x14ac:dyDescent="0.2">
      <c r="A617" s="17">
        <f t="shared" si="38"/>
        <v>7</v>
      </c>
      <c r="B617" s="22" t="s">
        <v>880</v>
      </c>
      <c r="C617" s="22" t="s">
        <v>887</v>
      </c>
      <c r="D617" s="23" t="s">
        <v>891</v>
      </c>
      <c r="E617" s="20">
        <v>5611.5</v>
      </c>
      <c r="F617" s="20">
        <v>122730</v>
      </c>
      <c r="G617" s="21">
        <f t="shared" si="36"/>
        <v>128341.5</v>
      </c>
    </row>
    <row r="618" spans="1:7" outlineLevel="1" x14ac:dyDescent="0.2">
      <c r="A618" s="17"/>
      <c r="B618" s="24" t="s">
        <v>892</v>
      </c>
      <c r="C618" s="22"/>
      <c r="D618" s="23"/>
      <c r="E618" s="20">
        <f>SUBTOTAL(9,E611:E617)</f>
        <v>228727.75000000003</v>
      </c>
      <c r="F618" s="20">
        <f>SUBTOTAL(9,F611:F617)</f>
        <v>1061320</v>
      </c>
      <c r="G618" s="21">
        <f>SUBTOTAL(9,G611:G617)</f>
        <v>1290047.75</v>
      </c>
    </row>
    <row r="619" spans="1:7" outlineLevel="2" x14ac:dyDescent="0.2">
      <c r="A619" s="17">
        <v>1</v>
      </c>
      <c r="B619" s="22" t="s">
        <v>893</v>
      </c>
      <c r="C619" s="22" t="s">
        <v>894</v>
      </c>
      <c r="D619" s="23" t="s">
        <v>895</v>
      </c>
      <c r="E619" s="20">
        <v>343402.47</v>
      </c>
      <c r="F619" s="20">
        <v>745220</v>
      </c>
      <c r="G619" s="21">
        <f t="shared" si="36"/>
        <v>1088622.47</v>
      </c>
    </row>
    <row r="620" spans="1:7" outlineLevel="2" x14ac:dyDescent="0.2">
      <c r="A620" s="17">
        <f t="shared" ref="A620:A631" si="39">+A619+1</f>
        <v>2</v>
      </c>
      <c r="B620" s="18" t="s">
        <v>893</v>
      </c>
      <c r="C620" s="18" t="s">
        <v>896</v>
      </c>
      <c r="D620" s="19" t="s">
        <v>897</v>
      </c>
      <c r="E620" s="20">
        <f>5529+495</f>
        <v>6024</v>
      </c>
      <c r="F620" s="20">
        <f>116730+4500</f>
        <v>121230</v>
      </c>
      <c r="G620" s="21">
        <f t="shared" si="36"/>
        <v>127254</v>
      </c>
    </row>
    <row r="621" spans="1:7" outlineLevel="2" x14ac:dyDescent="0.2">
      <c r="A621" s="17">
        <f t="shared" si="39"/>
        <v>3</v>
      </c>
      <c r="B621" s="18" t="s">
        <v>893</v>
      </c>
      <c r="C621" s="18" t="s">
        <v>898</v>
      </c>
      <c r="D621" s="19" t="s">
        <v>899</v>
      </c>
      <c r="E621" s="20">
        <v>3382.2</v>
      </c>
      <c r="F621" s="20">
        <v>112740</v>
      </c>
      <c r="G621" s="21">
        <f t="shared" si="36"/>
        <v>116122.2</v>
      </c>
    </row>
    <row r="622" spans="1:7" outlineLevel="2" x14ac:dyDescent="0.2">
      <c r="A622" s="17">
        <f t="shared" si="39"/>
        <v>4</v>
      </c>
      <c r="B622" s="18" t="s">
        <v>893</v>
      </c>
      <c r="C622" s="18" t="s">
        <v>898</v>
      </c>
      <c r="D622" s="19" t="s">
        <v>900</v>
      </c>
      <c r="E622" s="20">
        <f>1637.1+2400</f>
        <v>4037.1</v>
      </c>
      <c r="F622" s="20">
        <v>54570</v>
      </c>
      <c r="G622" s="21">
        <f t="shared" si="36"/>
        <v>58607.1</v>
      </c>
    </row>
    <row r="623" spans="1:7" outlineLevel="2" x14ac:dyDescent="0.2">
      <c r="A623" s="17">
        <f t="shared" si="39"/>
        <v>5</v>
      </c>
      <c r="B623" s="18" t="s">
        <v>893</v>
      </c>
      <c r="C623" s="18" t="s">
        <v>896</v>
      </c>
      <c r="D623" s="19" t="s">
        <v>901</v>
      </c>
      <c r="E623" s="20">
        <v>1581.3</v>
      </c>
      <c r="F623" s="20">
        <v>52710</v>
      </c>
      <c r="G623" s="21">
        <f t="shared" si="36"/>
        <v>54291.3</v>
      </c>
    </row>
    <row r="624" spans="1:7" outlineLevel="2" x14ac:dyDescent="0.2">
      <c r="A624" s="17">
        <f t="shared" si="39"/>
        <v>6</v>
      </c>
      <c r="B624" s="18" t="s">
        <v>893</v>
      </c>
      <c r="C624" s="18" t="s">
        <v>902</v>
      </c>
      <c r="D624" s="19" t="s">
        <v>903</v>
      </c>
      <c r="E624" s="20">
        <v>57996.39</v>
      </c>
      <c r="F624" s="20"/>
      <c r="G624" s="21">
        <f t="shared" si="36"/>
        <v>57996.39</v>
      </c>
    </row>
    <row r="625" spans="1:7" outlineLevel="2" x14ac:dyDescent="0.2">
      <c r="A625" s="17">
        <f t="shared" si="39"/>
        <v>7</v>
      </c>
      <c r="B625" s="18" t="s">
        <v>893</v>
      </c>
      <c r="C625" s="18" t="s">
        <v>902</v>
      </c>
      <c r="D625" s="19" t="s">
        <v>904</v>
      </c>
      <c r="E625" s="20">
        <v>28689.66</v>
      </c>
      <c r="F625" s="20">
        <v>49950</v>
      </c>
      <c r="G625" s="21">
        <f t="shared" si="36"/>
        <v>78639.66</v>
      </c>
    </row>
    <row r="626" spans="1:7" outlineLevel="2" x14ac:dyDescent="0.2">
      <c r="A626" s="17">
        <f t="shared" si="39"/>
        <v>8</v>
      </c>
      <c r="B626" s="18" t="s">
        <v>893</v>
      </c>
      <c r="C626" s="18" t="s">
        <v>905</v>
      </c>
      <c r="D626" s="19" t="s">
        <v>906</v>
      </c>
      <c r="E626" s="20">
        <v>28477.11</v>
      </c>
      <c r="F626" s="20">
        <v>49950</v>
      </c>
      <c r="G626" s="21">
        <f t="shared" si="36"/>
        <v>78427.11</v>
      </c>
    </row>
    <row r="627" spans="1:7" outlineLevel="2" x14ac:dyDescent="0.2">
      <c r="A627" s="17">
        <f t="shared" si="39"/>
        <v>9</v>
      </c>
      <c r="B627" s="18" t="s">
        <v>893</v>
      </c>
      <c r="C627" s="18" t="s">
        <v>894</v>
      </c>
      <c r="D627" s="19" t="s">
        <v>907</v>
      </c>
      <c r="E627" s="20">
        <v>4867.5</v>
      </c>
      <c r="F627" s="20">
        <v>107850</v>
      </c>
      <c r="G627" s="21">
        <f t="shared" si="36"/>
        <v>112717.5</v>
      </c>
    </row>
    <row r="628" spans="1:7" outlineLevel="2" x14ac:dyDescent="0.2">
      <c r="A628" s="17">
        <f t="shared" si="39"/>
        <v>10</v>
      </c>
      <c r="B628" s="18" t="s">
        <v>893</v>
      </c>
      <c r="C628" s="18" t="s">
        <v>894</v>
      </c>
      <c r="D628" s="19" t="s">
        <v>908</v>
      </c>
      <c r="E628" s="20">
        <v>6039</v>
      </c>
      <c r="F628" s="20">
        <v>120780</v>
      </c>
      <c r="G628" s="21">
        <f t="shared" si="36"/>
        <v>126819</v>
      </c>
    </row>
    <row r="629" spans="1:7" outlineLevel="2" x14ac:dyDescent="0.2">
      <c r="A629" s="17">
        <f t="shared" si="39"/>
        <v>11</v>
      </c>
      <c r="B629" s="22" t="s">
        <v>893</v>
      </c>
      <c r="C629" s="22" t="s">
        <v>898</v>
      </c>
      <c r="D629" s="23" t="s">
        <v>909</v>
      </c>
      <c r="E629" s="20">
        <v>1776</v>
      </c>
      <c r="F629" s="20">
        <v>59160</v>
      </c>
      <c r="G629" s="21">
        <f t="shared" si="36"/>
        <v>60936</v>
      </c>
    </row>
    <row r="630" spans="1:7" outlineLevel="2" x14ac:dyDescent="0.2">
      <c r="A630" s="17">
        <f t="shared" si="39"/>
        <v>12</v>
      </c>
      <c r="B630" s="22" t="s">
        <v>893</v>
      </c>
      <c r="C630" s="22" t="s">
        <v>910</v>
      </c>
      <c r="D630" s="23" t="s">
        <v>911</v>
      </c>
      <c r="E630" s="20">
        <v>1526.4</v>
      </c>
      <c r="F630" s="20">
        <v>50880</v>
      </c>
      <c r="G630" s="21">
        <f t="shared" si="36"/>
        <v>52406.400000000001</v>
      </c>
    </row>
    <row r="631" spans="1:7" outlineLevel="2" x14ac:dyDescent="0.2">
      <c r="A631" s="17">
        <f t="shared" si="39"/>
        <v>13</v>
      </c>
      <c r="B631" s="22" t="s">
        <v>893</v>
      </c>
      <c r="C631" s="22" t="s">
        <v>910</v>
      </c>
      <c r="D631" s="23" t="s">
        <v>912</v>
      </c>
      <c r="E631" s="20">
        <v>1498.5</v>
      </c>
      <c r="F631" s="20">
        <v>93660</v>
      </c>
      <c r="G631" s="21">
        <f t="shared" si="36"/>
        <v>95158.5</v>
      </c>
    </row>
    <row r="632" spans="1:7" outlineLevel="1" x14ac:dyDescent="0.2">
      <c r="A632" s="17"/>
      <c r="B632" s="24" t="s">
        <v>913</v>
      </c>
      <c r="C632" s="22"/>
      <c r="D632" s="23"/>
      <c r="E632" s="20">
        <f>SUBTOTAL(9,E619:E631)</f>
        <v>489297.62999999995</v>
      </c>
      <c r="F632" s="20">
        <f>SUBTOTAL(9,F619:F631)</f>
        <v>1618700</v>
      </c>
      <c r="G632" s="21">
        <f>SUBTOTAL(9,G619:G631)</f>
        <v>2107997.63</v>
      </c>
    </row>
    <row r="633" spans="1:7" outlineLevel="2" x14ac:dyDescent="0.2">
      <c r="A633" s="17">
        <v>1</v>
      </c>
      <c r="B633" s="22" t="s">
        <v>914</v>
      </c>
      <c r="C633" s="22" t="s">
        <v>915</v>
      </c>
      <c r="D633" s="23" t="s">
        <v>916</v>
      </c>
      <c r="E633" s="20">
        <v>31230</v>
      </c>
      <c r="F633" s="20">
        <v>372810</v>
      </c>
      <c r="G633" s="21">
        <f t="shared" si="36"/>
        <v>404040</v>
      </c>
    </row>
    <row r="634" spans="1:7" outlineLevel="2" x14ac:dyDescent="0.2">
      <c r="A634" s="17">
        <f>+A633+1</f>
        <v>2</v>
      </c>
      <c r="B634" s="18" t="s">
        <v>914</v>
      </c>
      <c r="C634" s="18" t="s">
        <v>915</v>
      </c>
      <c r="D634" s="19" t="s">
        <v>917</v>
      </c>
      <c r="E634" s="20">
        <v>45139.08</v>
      </c>
      <c r="F634" s="20">
        <v>84090</v>
      </c>
      <c r="G634" s="21">
        <f t="shared" si="36"/>
        <v>129229.08</v>
      </c>
    </row>
    <row r="635" spans="1:7" outlineLevel="2" x14ac:dyDescent="0.2">
      <c r="A635" s="17">
        <f>+A634+1</f>
        <v>3</v>
      </c>
      <c r="B635" s="18" t="s">
        <v>914</v>
      </c>
      <c r="C635" s="18" t="s">
        <v>918</v>
      </c>
      <c r="D635" s="19" t="s">
        <v>919</v>
      </c>
      <c r="E635" s="20">
        <v>39844.5</v>
      </c>
      <c r="F635" s="20"/>
      <c r="G635" s="21">
        <f t="shared" si="36"/>
        <v>39844.5</v>
      </c>
    </row>
    <row r="636" spans="1:7" outlineLevel="2" x14ac:dyDescent="0.2">
      <c r="A636" s="17">
        <f>+A635+1</f>
        <v>4</v>
      </c>
      <c r="B636" s="18" t="s">
        <v>914</v>
      </c>
      <c r="C636" s="18" t="s">
        <v>918</v>
      </c>
      <c r="D636" s="19" t="s">
        <v>920</v>
      </c>
      <c r="E636" s="20">
        <v>36748.949999999997</v>
      </c>
      <c r="F636" s="20"/>
      <c r="G636" s="21">
        <f t="shared" si="36"/>
        <v>36748.949999999997</v>
      </c>
    </row>
    <row r="637" spans="1:7" outlineLevel="2" x14ac:dyDescent="0.2">
      <c r="A637" s="17">
        <f>+A636+1</f>
        <v>5</v>
      </c>
      <c r="B637" s="18" t="s">
        <v>914</v>
      </c>
      <c r="C637" s="18" t="s">
        <v>921</v>
      </c>
      <c r="D637" s="19" t="s">
        <v>922</v>
      </c>
      <c r="E637" s="20">
        <v>15118.5</v>
      </c>
      <c r="F637" s="20">
        <v>102870</v>
      </c>
      <c r="G637" s="21">
        <f t="shared" si="36"/>
        <v>117988.5</v>
      </c>
    </row>
    <row r="638" spans="1:7" outlineLevel="2" x14ac:dyDescent="0.2">
      <c r="A638" s="17">
        <f>+A637+1</f>
        <v>6</v>
      </c>
      <c r="B638" s="22" t="s">
        <v>914</v>
      </c>
      <c r="C638" s="22" t="s">
        <v>915</v>
      </c>
      <c r="D638" s="23" t="s">
        <v>923</v>
      </c>
      <c r="E638" s="20">
        <v>33654.54</v>
      </c>
      <c r="F638" s="20"/>
      <c r="G638" s="21">
        <f t="shared" si="36"/>
        <v>33654.54</v>
      </c>
    </row>
    <row r="639" spans="1:7" outlineLevel="1" x14ac:dyDescent="0.2">
      <c r="A639" s="17"/>
      <c r="B639" s="24" t="s">
        <v>924</v>
      </c>
      <c r="C639" s="22"/>
      <c r="D639" s="23"/>
      <c r="E639" s="20">
        <f>SUBTOTAL(9,E633:E638)</f>
        <v>201735.57</v>
      </c>
      <c r="F639" s="20">
        <f>SUBTOTAL(9,F633:F638)</f>
        <v>559770</v>
      </c>
      <c r="G639" s="21">
        <f>SUBTOTAL(9,G633:G638)</f>
        <v>761505.57</v>
      </c>
    </row>
    <row r="640" spans="1:7" outlineLevel="2" x14ac:dyDescent="0.2">
      <c r="A640" s="17">
        <v>1</v>
      </c>
      <c r="B640" s="22" t="s">
        <v>925</v>
      </c>
      <c r="C640" s="22" t="s">
        <v>926</v>
      </c>
      <c r="D640" s="23" t="s">
        <v>927</v>
      </c>
      <c r="E640" s="20">
        <f>268578.9+24102.6</f>
        <v>292681.5</v>
      </c>
      <c r="F640" s="20">
        <f>751830+3420+300000</f>
        <v>1055250</v>
      </c>
      <c r="G640" s="21">
        <f t="shared" si="36"/>
        <v>1347931.5</v>
      </c>
    </row>
    <row r="641" spans="1:7" outlineLevel="2" x14ac:dyDescent="0.2">
      <c r="A641" s="17">
        <f t="shared" ref="A641:A660" si="40">+A640+1</f>
        <v>2</v>
      </c>
      <c r="B641" s="18" t="s">
        <v>925</v>
      </c>
      <c r="C641" s="18" t="s">
        <v>928</v>
      </c>
      <c r="D641" s="19" t="s">
        <v>929</v>
      </c>
      <c r="E641" s="20">
        <v>24034.5</v>
      </c>
      <c r="F641" s="20"/>
      <c r="G641" s="21">
        <f t="shared" si="36"/>
        <v>24034.5</v>
      </c>
    </row>
    <row r="642" spans="1:7" outlineLevel="2" x14ac:dyDescent="0.2">
      <c r="A642" s="17">
        <f t="shared" si="40"/>
        <v>3</v>
      </c>
      <c r="B642" s="18" t="s">
        <v>925</v>
      </c>
      <c r="C642" s="18" t="s">
        <v>930</v>
      </c>
      <c r="D642" s="19" t="s">
        <v>931</v>
      </c>
      <c r="E642" s="20">
        <v>26115</v>
      </c>
      <c r="F642" s="20"/>
      <c r="G642" s="21">
        <f t="shared" si="36"/>
        <v>26115</v>
      </c>
    </row>
    <row r="643" spans="1:7" outlineLevel="2" x14ac:dyDescent="0.2">
      <c r="A643" s="17">
        <f t="shared" si="40"/>
        <v>4</v>
      </c>
      <c r="B643" s="18" t="s">
        <v>925</v>
      </c>
      <c r="C643" s="18" t="s">
        <v>930</v>
      </c>
      <c r="D643" s="19" t="s">
        <v>932</v>
      </c>
      <c r="E643" s="20">
        <v>34691.519999999997</v>
      </c>
      <c r="F643" s="20"/>
      <c r="G643" s="21">
        <f t="shared" si="36"/>
        <v>34691.519999999997</v>
      </c>
    </row>
    <row r="644" spans="1:7" outlineLevel="2" x14ac:dyDescent="0.2">
      <c r="A644" s="17">
        <f t="shared" si="40"/>
        <v>5</v>
      </c>
      <c r="B644" s="18" t="s">
        <v>925</v>
      </c>
      <c r="C644" s="18" t="s">
        <v>930</v>
      </c>
      <c r="D644" s="19" t="s">
        <v>933</v>
      </c>
      <c r="E644" s="20">
        <v>25707.09</v>
      </c>
      <c r="F644" s="20">
        <v>57300</v>
      </c>
      <c r="G644" s="21">
        <f t="shared" si="36"/>
        <v>83007.09</v>
      </c>
    </row>
    <row r="645" spans="1:7" outlineLevel="2" x14ac:dyDescent="0.2">
      <c r="A645" s="17">
        <f t="shared" si="40"/>
        <v>6</v>
      </c>
      <c r="B645" s="18" t="s">
        <v>925</v>
      </c>
      <c r="C645" s="18" t="s">
        <v>930</v>
      </c>
      <c r="D645" s="19" t="s">
        <v>934</v>
      </c>
      <c r="E645" s="20">
        <v>4047</v>
      </c>
      <c r="F645" s="20">
        <v>80940</v>
      </c>
      <c r="G645" s="21">
        <f t="shared" si="36"/>
        <v>84987</v>
      </c>
    </row>
    <row r="646" spans="1:7" outlineLevel="2" x14ac:dyDescent="0.2">
      <c r="A646" s="17">
        <f t="shared" si="40"/>
        <v>7</v>
      </c>
      <c r="B646" s="18" t="s">
        <v>925</v>
      </c>
      <c r="C646" s="18" t="s">
        <v>930</v>
      </c>
      <c r="D646" s="19" t="s">
        <v>935</v>
      </c>
      <c r="E646" s="20">
        <v>32181.96</v>
      </c>
      <c r="F646" s="20"/>
      <c r="G646" s="21">
        <f t="shared" si="36"/>
        <v>32181.96</v>
      </c>
    </row>
    <row r="647" spans="1:7" outlineLevel="2" x14ac:dyDescent="0.2">
      <c r="A647" s="17">
        <f t="shared" si="40"/>
        <v>8</v>
      </c>
      <c r="B647" s="18" t="s">
        <v>925</v>
      </c>
      <c r="C647" s="18" t="s">
        <v>930</v>
      </c>
      <c r="D647" s="19" t="s">
        <v>936</v>
      </c>
      <c r="E647" s="20">
        <v>39103.5</v>
      </c>
      <c r="F647" s="20">
        <v>92370</v>
      </c>
      <c r="G647" s="21">
        <f t="shared" si="36"/>
        <v>131473.5</v>
      </c>
    </row>
    <row r="648" spans="1:7" outlineLevel="2" x14ac:dyDescent="0.2">
      <c r="A648" s="17">
        <f t="shared" si="40"/>
        <v>9</v>
      </c>
      <c r="B648" s="18" t="s">
        <v>925</v>
      </c>
      <c r="C648" s="18" t="s">
        <v>937</v>
      </c>
      <c r="D648" s="19" t="s">
        <v>938</v>
      </c>
      <c r="E648" s="20">
        <v>1803.6</v>
      </c>
      <c r="F648" s="20">
        <v>60120</v>
      </c>
      <c r="G648" s="21">
        <f t="shared" si="36"/>
        <v>61923.6</v>
      </c>
    </row>
    <row r="649" spans="1:7" outlineLevel="2" x14ac:dyDescent="0.2">
      <c r="A649" s="17">
        <f t="shared" si="40"/>
        <v>10</v>
      </c>
      <c r="B649" s="18" t="s">
        <v>925</v>
      </c>
      <c r="C649" s="18" t="s">
        <v>937</v>
      </c>
      <c r="D649" s="19" t="s">
        <v>939</v>
      </c>
      <c r="E649" s="20">
        <v>144280.32000000001</v>
      </c>
      <c r="F649" s="20">
        <v>167700</v>
      </c>
      <c r="G649" s="21">
        <f t="shared" si="36"/>
        <v>311980.32</v>
      </c>
    </row>
    <row r="650" spans="1:7" outlineLevel="2" x14ac:dyDescent="0.2">
      <c r="A650" s="17">
        <f t="shared" si="40"/>
        <v>11</v>
      </c>
      <c r="B650" s="18" t="s">
        <v>925</v>
      </c>
      <c r="C650" s="18" t="s">
        <v>926</v>
      </c>
      <c r="D650" s="19" t="s">
        <v>940</v>
      </c>
      <c r="E650" s="20">
        <v>22462.44</v>
      </c>
      <c r="F650" s="20"/>
      <c r="G650" s="21">
        <f t="shared" si="36"/>
        <v>22462.44</v>
      </c>
    </row>
    <row r="651" spans="1:7" outlineLevel="2" x14ac:dyDescent="0.2">
      <c r="A651" s="17">
        <f t="shared" si="40"/>
        <v>12</v>
      </c>
      <c r="B651" s="18" t="s">
        <v>925</v>
      </c>
      <c r="C651" s="18" t="s">
        <v>926</v>
      </c>
      <c r="D651" s="19" t="s">
        <v>941</v>
      </c>
      <c r="E651" s="20">
        <v>49716</v>
      </c>
      <c r="F651" s="20"/>
      <c r="G651" s="21">
        <f t="shared" si="36"/>
        <v>49716</v>
      </c>
    </row>
    <row r="652" spans="1:7" outlineLevel="2" x14ac:dyDescent="0.2">
      <c r="A652" s="17">
        <f t="shared" si="40"/>
        <v>13</v>
      </c>
      <c r="B652" s="18" t="s">
        <v>925</v>
      </c>
      <c r="C652" s="18" t="s">
        <v>942</v>
      </c>
      <c r="D652" s="19" t="s">
        <v>943</v>
      </c>
      <c r="E652" s="20">
        <v>32188</v>
      </c>
      <c r="F652" s="20">
        <v>55440</v>
      </c>
      <c r="G652" s="21">
        <f t="shared" ref="G652:G715" si="41">+E652+F652</f>
        <v>87628</v>
      </c>
    </row>
    <row r="653" spans="1:7" outlineLevel="2" x14ac:dyDescent="0.2">
      <c r="A653" s="17">
        <f t="shared" si="40"/>
        <v>14</v>
      </c>
      <c r="B653" s="18" t="s">
        <v>925</v>
      </c>
      <c r="C653" s="18" t="s">
        <v>942</v>
      </c>
      <c r="D653" s="19" t="s">
        <v>944</v>
      </c>
      <c r="E653" s="20">
        <v>1609.2</v>
      </c>
      <c r="F653" s="20">
        <v>53640</v>
      </c>
      <c r="G653" s="21">
        <f t="shared" si="41"/>
        <v>55249.2</v>
      </c>
    </row>
    <row r="654" spans="1:7" outlineLevel="2" x14ac:dyDescent="0.2">
      <c r="A654" s="17">
        <f t="shared" si="40"/>
        <v>15</v>
      </c>
      <c r="B654" s="22" t="s">
        <v>925</v>
      </c>
      <c r="C654" s="22" t="s">
        <v>945</v>
      </c>
      <c r="D654" s="23" t="s">
        <v>946</v>
      </c>
      <c r="E654" s="20">
        <v>16278</v>
      </c>
      <c r="F654" s="20">
        <v>126060</v>
      </c>
      <c r="G654" s="21">
        <f t="shared" si="41"/>
        <v>142338</v>
      </c>
    </row>
    <row r="655" spans="1:7" outlineLevel="2" x14ac:dyDescent="0.2">
      <c r="A655" s="17">
        <f t="shared" si="40"/>
        <v>16</v>
      </c>
      <c r="B655" s="22" t="s">
        <v>925</v>
      </c>
      <c r="C655" s="22" t="s">
        <v>930</v>
      </c>
      <c r="D655" s="23" t="s">
        <v>947</v>
      </c>
      <c r="E655" s="20">
        <v>1861.2</v>
      </c>
      <c r="F655" s="20">
        <v>62040</v>
      </c>
      <c r="G655" s="21">
        <f t="shared" si="41"/>
        <v>63901.2</v>
      </c>
    </row>
    <row r="656" spans="1:7" outlineLevel="2" x14ac:dyDescent="0.2">
      <c r="A656" s="17">
        <f t="shared" si="40"/>
        <v>17</v>
      </c>
      <c r="B656" s="22" t="s">
        <v>925</v>
      </c>
      <c r="C656" s="22" t="s">
        <v>948</v>
      </c>
      <c r="D656" s="23" t="s">
        <v>949</v>
      </c>
      <c r="E656" s="20">
        <v>27034.59</v>
      </c>
      <c r="F656" s="20"/>
      <c r="G656" s="21">
        <f t="shared" si="41"/>
        <v>27034.59</v>
      </c>
    </row>
    <row r="657" spans="1:7" outlineLevel="2" x14ac:dyDescent="0.2">
      <c r="A657" s="17">
        <f t="shared" si="40"/>
        <v>18</v>
      </c>
      <c r="B657" s="22" t="s">
        <v>925</v>
      </c>
      <c r="C657" s="22" t="s">
        <v>926</v>
      </c>
      <c r="D657" s="23" t="s">
        <v>950</v>
      </c>
      <c r="E657" s="20">
        <v>1861.2</v>
      </c>
      <c r="F657" s="20">
        <v>62040</v>
      </c>
      <c r="G657" s="21">
        <f t="shared" si="41"/>
        <v>63901.2</v>
      </c>
    </row>
    <row r="658" spans="1:7" outlineLevel="2" x14ac:dyDescent="0.2">
      <c r="A658" s="17">
        <f t="shared" si="40"/>
        <v>19</v>
      </c>
      <c r="B658" s="22" t="s">
        <v>925</v>
      </c>
      <c r="C658" s="22" t="s">
        <v>926</v>
      </c>
      <c r="D658" s="23" t="s">
        <v>951</v>
      </c>
      <c r="E658" s="20">
        <v>1691.1</v>
      </c>
      <c r="F658" s="20">
        <v>113670</v>
      </c>
      <c r="G658" s="21">
        <f t="shared" si="41"/>
        <v>115361.1</v>
      </c>
    </row>
    <row r="659" spans="1:7" outlineLevel="2" x14ac:dyDescent="0.2">
      <c r="A659" s="17">
        <f t="shared" si="40"/>
        <v>20</v>
      </c>
      <c r="B659" s="22" t="s">
        <v>925</v>
      </c>
      <c r="C659" s="22" t="s">
        <v>926</v>
      </c>
      <c r="D659" s="23" t="s">
        <v>952</v>
      </c>
      <c r="E659" s="20">
        <v>25396.35</v>
      </c>
      <c r="F659" s="20"/>
      <c r="G659" s="21">
        <f t="shared" si="41"/>
        <v>25396.35</v>
      </c>
    </row>
    <row r="660" spans="1:7" outlineLevel="2" x14ac:dyDescent="0.2">
      <c r="A660" s="17">
        <f t="shared" si="40"/>
        <v>21</v>
      </c>
      <c r="B660" s="22" t="s">
        <v>925</v>
      </c>
      <c r="C660" s="22" t="s">
        <v>953</v>
      </c>
      <c r="D660" s="23" t="s">
        <v>954</v>
      </c>
      <c r="E660" s="20">
        <v>23640</v>
      </c>
      <c r="F660" s="20"/>
      <c r="G660" s="21">
        <f t="shared" si="41"/>
        <v>23640</v>
      </c>
    </row>
    <row r="661" spans="1:7" outlineLevel="1" x14ac:dyDescent="0.2">
      <c r="A661" s="17"/>
      <c r="B661" s="24" t="s">
        <v>955</v>
      </c>
      <c r="C661" s="22"/>
      <c r="D661" s="23"/>
      <c r="E661" s="20">
        <f>SUBTOTAL(9,E640:E660)</f>
        <v>828384.06999999972</v>
      </c>
      <c r="F661" s="20">
        <f>SUBTOTAL(9,F640:F660)</f>
        <v>1986570</v>
      </c>
      <c r="G661" s="21">
        <f>SUBTOTAL(9,G640:G660)</f>
        <v>2814954.0700000008</v>
      </c>
    </row>
    <row r="662" spans="1:7" outlineLevel="2" x14ac:dyDescent="0.2">
      <c r="A662" s="17">
        <v>1</v>
      </c>
      <c r="B662" s="22" t="s">
        <v>956</v>
      </c>
      <c r="C662" s="22" t="s">
        <v>957</v>
      </c>
      <c r="D662" s="23" t="s">
        <v>958</v>
      </c>
      <c r="E662" s="20">
        <v>78073.440000000002</v>
      </c>
      <c r="F662" s="20">
        <v>367120</v>
      </c>
      <c r="G662" s="21">
        <f t="shared" si="41"/>
        <v>445193.44</v>
      </c>
    </row>
    <row r="663" spans="1:7" outlineLevel="2" x14ac:dyDescent="0.2">
      <c r="A663" s="17">
        <f t="shared" ref="A663:A681" si="42">+A662+1</f>
        <v>2</v>
      </c>
      <c r="B663" s="18" t="s">
        <v>956</v>
      </c>
      <c r="C663" s="18" t="s">
        <v>959</v>
      </c>
      <c r="D663" s="19" t="s">
        <v>960</v>
      </c>
      <c r="E663" s="20">
        <v>5611.5</v>
      </c>
      <c r="F663" s="20">
        <v>112230</v>
      </c>
      <c r="G663" s="21">
        <f t="shared" si="41"/>
        <v>117841.5</v>
      </c>
    </row>
    <row r="664" spans="1:7" outlineLevel="2" x14ac:dyDescent="0.2">
      <c r="A664" s="17">
        <f t="shared" si="42"/>
        <v>3</v>
      </c>
      <c r="B664" s="18" t="s">
        <v>956</v>
      </c>
      <c r="C664" s="18" t="s">
        <v>957</v>
      </c>
      <c r="D664" s="19" t="s">
        <v>961</v>
      </c>
      <c r="E664" s="20">
        <v>6551.1</v>
      </c>
      <c r="F664" s="20">
        <v>155850</v>
      </c>
      <c r="G664" s="21">
        <f t="shared" si="41"/>
        <v>162401.1</v>
      </c>
    </row>
    <row r="665" spans="1:7" outlineLevel="2" x14ac:dyDescent="0.2">
      <c r="A665" s="17">
        <f t="shared" si="42"/>
        <v>4</v>
      </c>
      <c r="B665" s="18" t="s">
        <v>956</v>
      </c>
      <c r="C665" s="18" t="s">
        <v>962</v>
      </c>
      <c r="D665" s="19" t="s">
        <v>963</v>
      </c>
      <c r="E665" s="20">
        <v>27272.5</v>
      </c>
      <c r="F665" s="20">
        <v>75750</v>
      </c>
      <c r="G665" s="21">
        <f t="shared" si="41"/>
        <v>103022.5</v>
      </c>
    </row>
    <row r="666" spans="1:7" outlineLevel="2" x14ac:dyDescent="0.2">
      <c r="A666" s="17">
        <f t="shared" si="42"/>
        <v>5</v>
      </c>
      <c r="B666" s="18" t="s">
        <v>956</v>
      </c>
      <c r="C666" s="18" t="s">
        <v>964</v>
      </c>
      <c r="D666" s="19" t="s">
        <v>965</v>
      </c>
      <c r="E666" s="20">
        <v>1890.9</v>
      </c>
      <c r="F666" s="20">
        <v>63030</v>
      </c>
      <c r="G666" s="21">
        <f t="shared" si="41"/>
        <v>64920.9</v>
      </c>
    </row>
    <row r="667" spans="1:7" outlineLevel="2" x14ac:dyDescent="0.2">
      <c r="A667" s="17">
        <f t="shared" si="42"/>
        <v>6</v>
      </c>
      <c r="B667" s="18" t="s">
        <v>956</v>
      </c>
      <c r="C667" s="18" t="s">
        <v>966</v>
      </c>
      <c r="D667" s="19" t="s">
        <v>967</v>
      </c>
      <c r="E667" s="20">
        <v>28095.68</v>
      </c>
      <c r="F667" s="20"/>
      <c r="G667" s="21">
        <f t="shared" si="41"/>
        <v>28095.68</v>
      </c>
    </row>
    <row r="668" spans="1:7" outlineLevel="2" x14ac:dyDescent="0.2">
      <c r="A668" s="17">
        <f t="shared" si="42"/>
        <v>7</v>
      </c>
      <c r="B668" s="18" t="s">
        <v>956</v>
      </c>
      <c r="C668" s="18" t="s">
        <v>966</v>
      </c>
      <c r="D668" s="19" t="s">
        <v>968</v>
      </c>
      <c r="E668" s="20">
        <v>3024.9</v>
      </c>
      <c r="F668" s="20">
        <v>100830</v>
      </c>
      <c r="G668" s="21">
        <f t="shared" si="41"/>
        <v>103854.9</v>
      </c>
    </row>
    <row r="669" spans="1:7" outlineLevel="2" x14ac:dyDescent="0.2">
      <c r="A669" s="17">
        <f t="shared" si="42"/>
        <v>8</v>
      </c>
      <c r="B669" s="18" t="s">
        <v>956</v>
      </c>
      <c r="C669" s="18" t="s">
        <v>957</v>
      </c>
      <c r="D669" s="19" t="s">
        <v>969</v>
      </c>
      <c r="E669" s="20">
        <v>26862.84</v>
      </c>
      <c r="F669" s="20"/>
      <c r="G669" s="21">
        <f t="shared" si="41"/>
        <v>26862.84</v>
      </c>
    </row>
    <row r="670" spans="1:7" outlineLevel="2" x14ac:dyDescent="0.2">
      <c r="A670" s="17">
        <f t="shared" si="42"/>
        <v>9</v>
      </c>
      <c r="B670" s="18" t="s">
        <v>956</v>
      </c>
      <c r="C670" s="18" t="s">
        <v>957</v>
      </c>
      <c r="D670" s="19" t="s">
        <v>970</v>
      </c>
      <c r="E670" s="20">
        <v>15616.5</v>
      </c>
      <c r="F670" s="20">
        <v>102330</v>
      </c>
      <c r="G670" s="21">
        <f t="shared" si="41"/>
        <v>117946.5</v>
      </c>
    </row>
    <row r="671" spans="1:7" outlineLevel="2" x14ac:dyDescent="0.2">
      <c r="A671" s="17">
        <f t="shared" si="42"/>
        <v>10</v>
      </c>
      <c r="B671" s="22" t="s">
        <v>956</v>
      </c>
      <c r="C671" s="22" t="s">
        <v>959</v>
      </c>
      <c r="D671" s="23" t="s">
        <v>971</v>
      </c>
      <c r="E671" s="20">
        <v>1521</v>
      </c>
      <c r="F671" s="20">
        <v>50700</v>
      </c>
      <c r="G671" s="21">
        <f t="shared" si="41"/>
        <v>52221</v>
      </c>
    </row>
    <row r="672" spans="1:7" outlineLevel="2" x14ac:dyDescent="0.2">
      <c r="A672" s="17">
        <f t="shared" si="42"/>
        <v>11</v>
      </c>
      <c r="B672" s="22" t="s">
        <v>956</v>
      </c>
      <c r="C672" s="22" t="s">
        <v>959</v>
      </c>
      <c r="D672" s="23" t="s">
        <v>972</v>
      </c>
      <c r="E672" s="20">
        <v>43272.9</v>
      </c>
      <c r="F672" s="20"/>
      <c r="G672" s="21">
        <f t="shared" si="41"/>
        <v>43272.9</v>
      </c>
    </row>
    <row r="673" spans="1:7" outlineLevel="2" x14ac:dyDescent="0.2">
      <c r="A673" s="17">
        <f t="shared" si="42"/>
        <v>12</v>
      </c>
      <c r="B673" s="22" t="s">
        <v>956</v>
      </c>
      <c r="C673" s="22" t="s">
        <v>964</v>
      </c>
      <c r="D673" s="23" t="s">
        <v>973</v>
      </c>
      <c r="E673" s="20"/>
      <c r="F673" s="20">
        <v>104520</v>
      </c>
      <c r="G673" s="21">
        <f t="shared" si="41"/>
        <v>104520</v>
      </c>
    </row>
    <row r="674" spans="1:7" outlineLevel="2" x14ac:dyDescent="0.2">
      <c r="A674" s="17">
        <f t="shared" si="42"/>
        <v>13</v>
      </c>
      <c r="B674" s="22" t="s">
        <v>956</v>
      </c>
      <c r="C674" s="22" t="s">
        <v>974</v>
      </c>
      <c r="D674" s="23" t="s">
        <v>975</v>
      </c>
      <c r="E674" s="20">
        <v>1336.5</v>
      </c>
      <c r="F674" s="20">
        <v>44550</v>
      </c>
      <c r="G674" s="21">
        <f t="shared" si="41"/>
        <v>45886.5</v>
      </c>
    </row>
    <row r="675" spans="1:7" outlineLevel="2" x14ac:dyDescent="0.2">
      <c r="A675" s="17">
        <f t="shared" si="42"/>
        <v>14</v>
      </c>
      <c r="B675" s="22" t="s">
        <v>956</v>
      </c>
      <c r="C675" s="22" t="s">
        <v>957</v>
      </c>
      <c r="D675" s="23" t="s">
        <v>626</v>
      </c>
      <c r="E675" s="20">
        <v>3438</v>
      </c>
      <c r="F675" s="20">
        <v>114600</v>
      </c>
      <c r="G675" s="21">
        <f t="shared" si="41"/>
        <v>118038</v>
      </c>
    </row>
    <row r="676" spans="1:7" outlineLevel="2" x14ac:dyDescent="0.2">
      <c r="A676" s="17">
        <f t="shared" si="42"/>
        <v>15</v>
      </c>
      <c r="B676" s="22" t="s">
        <v>956</v>
      </c>
      <c r="C676" s="22" t="s">
        <v>957</v>
      </c>
      <c r="D676" s="23" t="s">
        <v>976</v>
      </c>
      <c r="E676" s="20">
        <v>3494.7</v>
      </c>
      <c r="F676" s="20">
        <v>116490</v>
      </c>
      <c r="G676" s="21">
        <f t="shared" si="41"/>
        <v>119984.7</v>
      </c>
    </row>
    <row r="677" spans="1:7" outlineLevel="2" x14ac:dyDescent="0.2">
      <c r="A677" s="17">
        <f t="shared" si="42"/>
        <v>16</v>
      </c>
      <c r="B677" s="22" t="s">
        <v>956</v>
      </c>
      <c r="C677" s="22" t="s">
        <v>957</v>
      </c>
      <c r="D677" s="23" t="s">
        <v>977</v>
      </c>
      <c r="E677" s="20">
        <v>27406.02</v>
      </c>
      <c r="F677" s="20"/>
      <c r="G677" s="21">
        <f t="shared" si="41"/>
        <v>27406.02</v>
      </c>
    </row>
    <row r="678" spans="1:7" outlineLevel="2" x14ac:dyDescent="0.2">
      <c r="A678" s="17">
        <f t="shared" si="42"/>
        <v>17</v>
      </c>
      <c r="B678" s="22" t="s">
        <v>956</v>
      </c>
      <c r="C678" s="22" t="s">
        <v>957</v>
      </c>
      <c r="D678" s="23" t="s">
        <v>978</v>
      </c>
      <c r="E678" s="20">
        <f>1389.6+50.4</f>
        <v>1440</v>
      </c>
      <c r="F678" s="20">
        <f>46320+1680</f>
        <v>48000</v>
      </c>
      <c r="G678" s="21">
        <f t="shared" si="41"/>
        <v>49440</v>
      </c>
    </row>
    <row r="679" spans="1:7" outlineLevel="2" x14ac:dyDescent="0.2">
      <c r="A679" s="17">
        <f t="shared" si="42"/>
        <v>18</v>
      </c>
      <c r="B679" s="22" t="s">
        <v>956</v>
      </c>
      <c r="C679" s="22" t="s">
        <v>979</v>
      </c>
      <c r="D679" s="23" t="s">
        <v>980</v>
      </c>
      <c r="E679" s="20">
        <v>23803.68</v>
      </c>
      <c r="F679" s="20">
        <v>159960</v>
      </c>
      <c r="G679" s="21">
        <f t="shared" si="41"/>
        <v>183763.68</v>
      </c>
    </row>
    <row r="680" spans="1:7" outlineLevel="2" x14ac:dyDescent="0.2">
      <c r="A680" s="17">
        <f t="shared" si="42"/>
        <v>19</v>
      </c>
      <c r="B680" s="22" t="s">
        <v>956</v>
      </c>
      <c r="C680" s="22" t="s">
        <v>979</v>
      </c>
      <c r="D680" s="23" t="s">
        <v>981</v>
      </c>
      <c r="E680" s="20">
        <v>1554.3</v>
      </c>
      <c r="F680" s="20">
        <v>51810</v>
      </c>
      <c r="G680" s="21">
        <f t="shared" si="41"/>
        <v>53364.3</v>
      </c>
    </row>
    <row r="681" spans="1:7" outlineLevel="2" x14ac:dyDescent="0.2">
      <c r="A681" s="17">
        <f t="shared" si="42"/>
        <v>20</v>
      </c>
      <c r="B681" s="22" t="s">
        <v>956</v>
      </c>
      <c r="C681" s="22" t="s">
        <v>979</v>
      </c>
      <c r="D681" s="23" t="s">
        <v>982</v>
      </c>
      <c r="E681" s="20">
        <f>1362.6+27</f>
        <v>1389.6</v>
      </c>
      <c r="F681" s="20">
        <f>45420+900</f>
        <v>46320</v>
      </c>
      <c r="G681" s="21">
        <f t="shared" si="41"/>
        <v>47709.599999999999</v>
      </c>
    </row>
    <row r="682" spans="1:7" outlineLevel="1" x14ac:dyDescent="0.2">
      <c r="A682" s="17"/>
      <c r="B682" s="24" t="s">
        <v>983</v>
      </c>
      <c r="C682" s="22"/>
      <c r="D682" s="23"/>
      <c r="E682" s="20">
        <f>SUBTOTAL(9,E662:E681)</f>
        <v>301656.05999999994</v>
      </c>
      <c r="F682" s="20">
        <f>SUBTOTAL(9,F662:F681)</f>
        <v>1714090</v>
      </c>
      <c r="G682" s="21">
        <f>SUBTOTAL(9,G662:G681)</f>
        <v>2015746.06</v>
      </c>
    </row>
    <row r="683" spans="1:7" outlineLevel="2" x14ac:dyDescent="0.2">
      <c r="A683" s="17">
        <v>1</v>
      </c>
      <c r="B683" s="22" t="s">
        <v>984</v>
      </c>
      <c r="C683" s="22" t="s">
        <v>985</v>
      </c>
      <c r="D683" s="23" t="s">
        <v>986</v>
      </c>
      <c r="E683" s="20">
        <v>594442.80000000005</v>
      </c>
      <c r="F683" s="20">
        <f>2324400+1500000</f>
        <v>3824400</v>
      </c>
      <c r="G683" s="21">
        <f t="shared" si="41"/>
        <v>4418842.8</v>
      </c>
    </row>
    <row r="684" spans="1:7" outlineLevel="2" x14ac:dyDescent="0.2">
      <c r="A684" s="17">
        <f t="shared" ref="A684:A715" si="43">+A683+1</f>
        <v>2</v>
      </c>
      <c r="B684" s="18" t="s">
        <v>984</v>
      </c>
      <c r="C684" s="18" t="s">
        <v>985</v>
      </c>
      <c r="D684" s="19" t="s">
        <v>987</v>
      </c>
      <c r="E684" s="20">
        <v>112575.24</v>
      </c>
      <c r="F684" s="20"/>
      <c r="G684" s="21">
        <f t="shared" si="41"/>
        <v>112575.24</v>
      </c>
    </row>
    <row r="685" spans="1:7" outlineLevel="2" x14ac:dyDescent="0.2">
      <c r="A685" s="17">
        <f t="shared" si="43"/>
        <v>3</v>
      </c>
      <c r="B685" s="18" t="s">
        <v>984</v>
      </c>
      <c r="C685" s="18" t="s">
        <v>988</v>
      </c>
      <c r="D685" s="19" t="s">
        <v>989</v>
      </c>
      <c r="E685" s="20">
        <v>37214.129999999997</v>
      </c>
      <c r="F685" s="20">
        <v>60120</v>
      </c>
      <c r="G685" s="21">
        <f t="shared" si="41"/>
        <v>97334.13</v>
      </c>
    </row>
    <row r="686" spans="1:7" outlineLevel="2" x14ac:dyDescent="0.2">
      <c r="A686" s="17">
        <f t="shared" si="43"/>
        <v>4</v>
      </c>
      <c r="B686" s="18" t="s">
        <v>984</v>
      </c>
      <c r="C686" s="18" t="s">
        <v>990</v>
      </c>
      <c r="D686" s="19" t="s">
        <v>991</v>
      </c>
      <c r="E686" s="20">
        <v>28287.599999999999</v>
      </c>
      <c r="F686" s="20"/>
      <c r="G686" s="21">
        <f t="shared" si="41"/>
        <v>28287.599999999999</v>
      </c>
    </row>
    <row r="687" spans="1:7" outlineLevel="2" x14ac:dyDescent="0.2">
      <c r="A687" s="17">
        <f t="shared" si="43"/>
        <v>5</v>
      </c>
      <c r="B687" s="22" t="s">
        <v>984</v>
      </c>
      <c r="C687" s="22" t="s">
        <v>992</v>
      </c>
      <c r="D687" s="23" t="s">
        <v>993</v>
      </c>
      <c r="E687" s="20">
        <v>58814.75</v>
      </c>
      <c r="F687" s="20">
        <v>53640</v>
      </c>
      <c r="G687" s="21">
        <f t="shared" si="41"/>
        <v>112454.75</v>
      </c>
    </row>
    <row r="688" spans="1:7" outlineLevel="2" x14ac:dyDescent="0.2">
      <c r="A688" s="17">
        <f t="shared" si="43"/>
        <v>6</v>
      </c>
      <c r="B688" s="22" t="s">
        <v>984</v>
      </c>
      <c r="C688" s="22" t="s">
        <v>994</v>
      </c>
      <c r="D688" s="23" t="s">
        <v>995</v>
      </c>
      <c r="E688" s="20"/>
      <c r="F688" s="20">
        <v>51810</v>
      </c>
      <c r="G688" s="21">
        <f t="shared" si="41"/>
        <v>51810</v>
      </c>
    </row>
    <row r="689" spans="1:7" outlineLevel="2" x14ac:dyDescent="0.2">
      <c r="A689" s="17">
        <f t="shared" si="43"/>
        <v>7</v>
      </c>
      <c r="B689" s="22" t="s">
        <v>984</v>
      </c>
      <c r="C689" s="22" t="s">
        <v>996</v>
      </c>
      <c r="D689" s="23" t="s">
        <v>997</v>
      </c>
      <c r="E689" s="20"/>
      <c r="F689" s="20">
        <v>57300</v>
      </c>
      <c r="G689" s="21">
        <f t="shared" si="41"/>
        <v>57300</v>
      </c>
    </row>
    <row r="690" spans="1:7" outlineLevel="2" x14ac:dyDescent="0.2">
      <c r="A690" s="17">
        <f t="shared" si="43"/>
        <v>8</v>
      </c>
      <c r="B690" s="22" t="s">
        <v>984</v>
      </c>
      <c r="C690" s="22" t="s">
        <v>998</v>
      </c>
      <c r="D690" s="23" t="s">
        <v>999</v>
      </c>
      <c r="E690" s="20">
        <v>1526.4</v>
      </c>
      <c r="F690" s="20">
        <v>50880</v>
      </c>
      <c r="G690" s="21">
        <f t="shared" si="41"/>
        <v>52406.400000000001</v>
      </c>
    </row>
    <row r="691" spans="1:7" outlineLevel="2" x14ac:dyDescent="0.2">
      <c r="A691" s="17">
        <f t="shared" si="43"/>
        <v>9</v>
      </c>
      <c r="B691" s="22" t="s">
        <v>984</v>
      </c>
      <c r="C691" s="22" t="s">
        <v>998</v>
      </c>
      <c r="D691" s="23" t="s">
        <v>1000</v>
      </c>
      <c r="E691" s="20">
        <f>1581.3+55.8</f>
        <v>1637.1</v>
      </c>
      <c r="F691" s="20">
        <f>152580+5580</f>
        <v>158160</v>
      </c>
      <c r="G691" s="21">
        <f t="shared" si="41"/>
        <v>159797.1</v>
      </c>
    </row>
    <row r="692" spans="1:7" outlineLevel="2" x14ac:dyDescent="0.2">
      <c r="A692" s="17">
        <f t="shared" si="43"/>
        <v>10</v>
      </c>
      <c r="B692" s="22" t="s">
        <v>984</v>
      </c>
      <c r="C692" s="22" t="s">
        <v>1001</v>
      </c>
      <c r="D692" s="23" t="s">
        <v>1002</v>
      </c>
      <c r="E692" s="20"/>
      <c r="F692" s="20">
        <v>54570</v>
      </c>
      <c r="G692" s="21">
        <f t="shared" si="41"/>
        <v>54570</v>
      </c>
    </row>
    <row r="693" spans="1:7" outlineLevel="2" x14ac:dyDescent="0.2">
      <c r="A693" s="17">
        <f t="shared" si="43"/>
        <v>11</v>
      </c>
      <c r="B693" s="22" t="s">
        <v>984</v>
      </c>
      <c r="C693" s="22" t="s">
        <v>1001</v>
      </c>
      <c r="D693" s="23" t="s">
        <v>1003</v>
      </c>
      <c r="E693" s="20">
        <v>4800</v>
      </c>
      <c r="F693" s="20">
        <v>113670</v>
      </c>
      <c r="G693" s="21">
        <f t="shared" si="41"/>
        <v>118470</v>
      </c>
    </row>
    <row r="694" spans="1:7" outlineLevel="2" x14ac:dyDescent="0.2">
      <c r="A694" s="17">
        <f t="shared" si="43"/>
        <v>12</v>
      </c>
      <c r="B694" s="22" t="s">
        <v>984</v>
      </c>
      <c r="C694" s="22" t="s">
        <v>990</v>
      </c>
      <c r="D694" s="23" t="s">
        <v>1004</v>
      </c>
      <c r="E694" s="20">
        <v>1637.1</v>
      </c>
      <c r="F694" s="20">
        <v>54570</v>
      </c>
      <c r="G694" s="21">
        <f t="shared" si="41"/>
        <v>56207.1</v>
      </c>
    </row>
    <row r="695" spans="1:7" outlineLevel="2" x14ac:dyDescent="0.2">
      <c r="A695" s="17">
        <f t="shared" si="43"/>
        <v>13</v>
      </c>
      <c r="B695" s="22" t="s">
        <v>984</v>
      </c>
      <c r="C695" s="22" t="s">
        <v>990</v>
      </c>
      <c r="D695" s="23" t="s">
        <v>203</v>
      </c>
      <c r="E695" s="20"/>
      <c r="F695" s="20">
        <v>166380</v>
      </c>
      <c r="G695" s="21">
        <f t="shared" si="41"/>
        <v>166380</v>
      </c>
    </row>
    <row r="696" spans="1:7" outlineLevel="2" x14ac:dyDescent="0.2">
      <c r="A696" s="17">
        <f t="shared" si="43"/>
        <v>14</v>
      </c>
      <c r="B696" s="22" t="s">
        <v>984</v>
      </c>
      <c r="C696" s="22" t="s">
        <v>990</v>
      </c>
      <c r="D696" s="23" t="s">
        <v>1005</v>
      </c>
      <c r="E696" s="20"/>
      <c r="F696" s="20">
        <f>52710+1860</f>
        <v>54570</v>
      </c>
      <c r="G696" s="21">
        <f t="shared" si="41"/>
        <v>54570</v>
      </c>
    </row>
    <row r="697" spans="1:7" outlineLevel="2" x14ac:dyDescent="0.2">
      <c r="A697" s="17">
        <f t="shared" si="43"/>
        <v>15</v>
      </c>
      <c r="B697" s="22" t="s">
        <v>984</v>
      </c>
      <c r="C697" s="22" t="s">
        <v>990</v>
      </c>
      <c r="D697" s="23" t="s">
        <v>1006</v>
      </c>
      <c r="E697" s="20"/>
      <c r="F697" s="20">
        <v>50880</v>
      </c>
      <c r="G697" s="21">
        <f t="shared" si="41"/>
        <v>50880</v>
      </c>
    </row>
    <row r="698" spans="1:7" outlineLevel="2" x14ac:dyDescent="0.2">
      <c r="A698" s="17">
        <f t="shared" si="43"/>
        <v>16</v>
      </c>
      <c r="B698" s="22" t="s">
        <v>984</v>
      </c>
      <c r="C698" s="22" t="s">
        <v>990</v>
      </c>
      <c r="D698" s="23" t="s">
        <v>1007</v>
      </c>
      <c r="E698" s="20">
        <v>1774.8</v>
      </c>
      <c r="F698" s="20">
        <v>229200</v>
      </c>
      <c r="G698" s="21">
        <f t="shared" si="41"/>
        <v>230974.8</v>
      </c>
    </row>
    <row r="699" spans="1:7" outlineLevel="2" x14ac:dyDescent="0.2">
      <c r="A699" s="17">
        <f t="shared" si="43"/>
        <v>17</v>
      </c>
      <c r="B699" s="22" t="s">
        <v>984</v>
      </c>
      <c r="C699" s="22" t="s">
        <v>990</v>
      </c>
      <c r="D699" s="23" t="s">
        <v>1008</v>
      </c>
      <c r="E699" s="20"/>
      <c r="F699" s="20">
        <v>172830</v>
      </c>
      <c r="G699" s="21">
        <f t="shared" si="41"/>
        <v>172830</v>
      </c>
    </row>
    <row r="700" spans="1:7" outlineLevel="2" x14ac:dyDescent="0.2">
      <c r="A700" s="17">
        <f t="shared" si="43"/>
        <v>18</v>
      </c>
      <c r="B700" s="22" t="s">
        <v>984</v>
      </c>
      <c r="C700" s="22" t="s">
        <v>990</v>
      </c>
      <c r="D700" s="23" t="s">
        <v>1009</v>
      </c>
      <c r="E700" s="20">
        <v>2000</v>
      </c>
      <c r="F700" s="20">
        <v>50880</v>
      </c>
      <c r="G700" s="21">
        <f t="shared" si="41"/>
        <v>52880</v>
      </c>
    </row>
    <row r="701" spans="1:7" outlineLevel="2" x14ac:dyDescent="0.2">
      <c r="A701" s="17">
        <f t="shared" si="43"/>
        <v>19</v>
      </c>
      <c r="B701" s="22" t="s">
        <v>984</v>
      </c>
      <c r="C701" s="22" t="s">
        <v>985</v>
      </c>
      <c r="D701" s="23" t="s">
        <v>1010</v>
      </c>
      <c r="E701" s="20"/>
      <c r="F701" s="20">
        <v>60120</v>
      </c>
      <c r="G701" s="21">
        <f t="shared" si="41"/>
        <v>60120</v>
      </c>
    </row>
    <row r="702" spans="1:7" outlineLevel="2" x14ac:dyDescent="0.2">
      <c r="A702" s="17">
        <f t="shared" si="43"/>
        <v>20</v>
      </c>
      <c r="B702" s="22" t="s">
        <v>984</v>
      </c>
      <c r="C702" s="22" t="s">
        <v>985</v>
      </c>
      <c r="D702" s="23" t="s">
        <v>1011</v>
      </c>
      <c r="E702" s="20">
        <v>12503.22</v>
      </c>
      <c r="F702" s="20"/>
      <c r="G702" s="21">
        <f t="shared" si="41"/>
        <v>12503.22</v>
      </c>
    </row>
    <row r="703" spans="1:7" outlineLevel="2" x14ac:dyDescent="0.2">
      <c r="A703" s="17">
        <f t="shared" si="43"/>
        <v>21</v>
      </c>
      <c r="B703" s="22" t="s">
        <v>984</v>
      </c>
      <c r="C703" s="22" t="s">
        <v>985</v>
      </c>
      <c r="D703" s="23" t="s">
        <v>1012</v>
      </c>
      <c r="E703" s="20"/>
      <c r="F703" s="20">
        <v>93540</v>
      </c>
      <c r="G703" s="21">
        <f t="shared" si="41"/>
        <v>93540</v>
      </c>
    </row>
    <row r="704" spans="1:7" outlineLevel="2" x14ac:dyDescent="0.2">
      <c r="A704" s="17">
        <f t="shared" si="43"/>
        <v>22</v>
      </c>
      <c r="B704" s="22" t="s">
        <v>984</v>
      </c>
      <c r="C704" s="22" t="s">
        <v>985</v>
      </c>
      <c r="D704" s="23" t="s">
        <v>1013</v>
      </c>
      <c r="E704" s="20">
        <v>4020</v>
      </c>
      <c r="F704" s="20">
        <v>100991.1</v>
      </c>
      <c r="G704" s="21">
        <f t="shared" si="41"/>
        <v>105011.1</v>
      </c>
    </row>
    <row r="705" spans="1:7" outlineLevel="2" x14ac:dyDescent="0.2">
      <c r="A705" s="17">
        <f t="shared" si="43"/>
        <v>23</v>
      </c>
      <c r="B705" s="22" t="s">
        <v>984</v>
      </c>
      <c r="C705" s="22" t="s">
        <v>985</v>
      </c>
      <c r="D705" s="23" t="s">
        <v>1014</v>
      </c>
      <c r="E705" s="20">
        <v>1746.9</v>
      </c>
      <c r="F705" s="20">
        <v>105390</v>
      </c>
      <c r="G705" s="21">
        <f t="shared" si="41"/>
        <v>107136.9</v>
      </c>
    </row>
    <row r="706" spans="1:7" outlineLevel="2" x14ac:dyDescent="0.2">
      <c r="A706" s="17">
        <f t="shared" si="43"/>
        <v>24</v>
      </c>
      <c r="B706" s="22" t="s">
        <v>984</v>
      </c>
      <c r="C706" s="22" t="s">
        <v>985</v>
      </c>
      <c r="D706" s="23" t="s">
        <v>1015</v>
      </c>
      <c r="E706" s="20">
        <v>21180.39</v>
      </c>
      <c r="F706" s="20">
        <v>106620</v>
      </c>
      <c r="G706" s="21">
        <f t="shared" si="41"/>
        <v>127800.39</v>
      </c>
    </row>
    <row r="707" spans="1:7" outlineLevel="2" x14ac:dyDescent="0.2">
      <c r="A707" s="17">
        <f t="shared" si="43"/>
        <v>25</v>
      </c>
      <c r="B707" s="22" t="s">
        <v>984</v>
      </c>
      <c r="C707" s="22" t="s">
        <v>985</v>
      </c>
      <c r="D707" s="23" t="s">
        <v>1016</v>
      </c>
      <c r="E707" s="20"/>
      <c r="F707" s="20">
        <v>46320</v>
      </c>
      <c r="G707" s="21">
        <f t="shared" si="41"/>
        <v>46320</v>
      </c>
    </row>
    <row r="708" spans="1:7" outlineLevel="2" x14ac:dyDescent="0.2">
      <c r="A708" s="17">
        <f t="shared" si="43"/>
        <v>26</v>
      </c>
      <c r="B708" s="22" t="s">
        <v>984</v>
      </c>
      <c r="C708" s="22" t="s">
        <v>985</v>
      </c>
      <c r="D708" s="23" t="s">
        <v>1017</v>
      </c>
      <c r="E708" s="20">
        <v>107488.77</v>
      </c>
      <c r="F708" s="20">
        <v>465270</v>
      </c>
      <c r="G708" s="21">
        <f t="shared" si="41"/>
        <v>572758.77</v>
      </c>
    </row>
    <row r="709" spans="1:7" outlineLevel="2" x14ac:dyDescent="0.2">
      <c r="A709" s="17">
        <f t="shared" si="43"/>
        <v>27</v>
      </c>
      <c r="B709" s="22" t="s">
        <v>984</v>
      </c>
      <c r="C709" s="22" t="s">
        <v>992</v>
      </c>
      <c r="D709" s="23" t="s">
        <v>1018</v>
      </c>
      <c r="E709" s="20">
        <v>1691.1</v>
      </c>
      <c r="F709" s="20">
        <v>56370</v>
      </c>
      <c r="G709" s="21">
        <f t="shared" si="41"/>
        <v>58061.1</v>
      </c>
    </row>
    <row r="710" spans="1:7" outlineLevel="2" x14ac:dyDescent="0.2">
      <c r="A710" s="17">
        <f t="shared" si="43"/>
        <v>28</v>
      </c>
      <c r="B710" s="22" t="s">
        <v>984</v>
      </c>
      <c r="C710" s="22" t="s">
        <v>992</v>
      </c>
      <c r="D710" s="23" t="s">
        <v>1019</v>
      </c>
      <c r="E710" s="20"/>
      <c r="F710" s="20">
        <v>50880</v>
      </c>
      <c r="G710" s="21">
        <f t="shared" si="41"/>
        <v>50880</v>
      </c>
    </row>
    <row r="711" spans="1:7" outlineLevel="2" x14ac:dyDescent="0.2">
      <c r="A711" s="17">
        <f t="shared" si="43"/>
        <v>29</v>
      </c>
      <c r="B711" s="22" t="s">
        <v>984</v>
      </c>
      <c r="C711" s="22" t="s">
        <v>992</v>
      </c>
      <c r="D711" s="23" t="s">
        <v>1020</v>
      </c>
      <c r="E711" s="20"/>
      <c r="F711" s="20">
        <v>109140</v>
      </c>
      <c r="G711" s="21">
        <f t="shared" si="41"/>
        <v>109140</v>
      </c>
    </row>
    <row r="712" spans="1:7" outlineLevel="2" x14ac:dyDescent="0.2">
      <c r="A712" s="17">
        <f t="shared" si="43"/>
        <v>30</v>
      </c>
      <c r="B712" s="22" t="s">
        <v>984</v>
      </c>
      <c r="C712" s="22" t="s">
        <v>1021</v>
      </c>
      <c r="D712" s="23" t="s">
        <v>1022</v>
      </c>
      <c r="E712" s="20"/>
      <c r="F712" s="20">
        <v>164550</v>
      </c>
      <c r="G712" s="21">
        <f t="shared" si="41"/>
        <v>164550</v>
      </c>
    </row>
    <row r="713" spans="1:7" outlineLevel="2" x14ac:dyDescent="0.2">
      <c r="A713" s="17">
        <f t="shared" si="43"/>
        <v>31</v>
      </c>
      <c r="B713" s="22" t="s">
        <v>984</v>
      </c>
      <c r="C713" s="22" t="s">
        <v>1021</v>
      </c>
      <c r="D713" s="23" t="s">
        <v>845</v>
      </c>
      <c r="E713" s="20"/>
      <c r="F713" s="20">
        <v>58230</v>
      </c>
      <c r="G713" s="21">
        <f t="shared" si="41"/>
        <v>58230</v>
      </c>
    </row>
    <row r="714" spans="1:7" outlineLevel="2" x14ac:dyDescent="0.2">
      <c r="A714" s="17">
        <f t="shared" si="43"/>
        <v>32</v>
      </c>
      <c r="B714" s="22" t="s">
        <v>984</v>
      </c>
      <c r="C714" s="22" t="s">
        <v>1021</v>
      </c>
      <c r="D714" s="23" t="s">
        <v>779</v>
      </c>
      <c r="E714" s="20"/>
      <c r="F714" s="20">
        <v>48090</v>
      </c>
      <c r="G714" s="21">
        <f t="shared" si="41"/>
        <v>48090</v>
      </c>
    </row>
    <row r="715" spans="1:7" outlineLevel="2" x14ac:dyDescent="0.2">
      <c r="A715" s="17">
        <f t="shared" si="43"/>
        <v>33</v>
      </c>
      <c r="B715" s="22" t="s">
        <v>984</v>
      </c>
      <c r="C715" s="22" t="s">
        <v>1021</v>
      </c>
      <c r="D715" s="23" t="s">
        <v>1023</v>
      </c>
      <c r="E715" s="20">
        <v>16117.83</v>
      </c>
      <c r="F715" s="20">
        <v>55440</v>
      </c>
      <c r="G715" s="21">
        <f t="shared" si="41"/>
        <v>71557.83</v>
      </c>
    </row>
    <row r="716" spans="1:7" outlineLevel="1" x14ac:dyDescent="0.2">
      <c r="A716" s="17"/>
      <c r="B716" s="24" t="s">
        <v>1024</v>
      </c>
      <c r="C716" s="22"/>
      <c r="D716" s="23"/>
      <c r="E716" s="20">
        <f>SUBTOTAL(9,E683:E715)</f>
        <v>1009458.13</v>
      </c>
      <c r="F716" s="20">
        <f>SUBTOTAL(9,F683:F715)</f>
        <v>6724811.0999999996</v>
      </c>
      <c r="G716" s="21">
        <f>SUBTOTAL(9,G683:G715)</f>
        <v>7734269.2299999986</v>
      </c>
    </row>
    <row r="717" spans="1:7" outlineLevel="2" x14ac:dyDescent="0.2">
      <c r="A717" s="17">
        <v>1</v>
      </c>
      <c r="B717" s="22" t="s">
        <v>1025</v>
      </c>
      <c r="C717" s="22" t="s">
        <v>1026</v>
      </c>
      <c r="D717" s="23" t="s">
        <v>1027</v>
      </c>
      <c r="E717" s="20">
        <v>6890.9</v>
      </c>
      <c r="F717" s="20">
        <v>137220</v>
      </c>
      <c r="G717" s="21">
        <f t="shared" ref="G717:G780" si="44">+E717+F717</f>
        <v>144110.9</v>
      </c>
    </row>
    <row r="718" spans="1:7" outlineLevel="2" x14ac:dyDescent="0.2">
      <c r="A718" s="17">
        <f t="shared" ref="A718:A737" si="45">+A717+1</f>
        <v>2</v>
      </c>
      <c r="B718" s="18" t="s">
        <v>1025</v>
      </c>
      <c r="C718" s="18" t="s">
        <v>1028</v>
      </c>
      <c r="D718" s="19" t="s">
        <v>1029</v>
      </c>
      <c r="E718" s="20">
        <v>1609.2</v>
      </c>
      <c r="F718" s="20">
        <v>53640</v>
      </c>
      <c r="G718" s="21">
        <f t="shared" si="44"/>
        <v>55249.2</v>
      </c>
    </row>
    <row r="719" spans="1:7" outlineLevel="2" x14ac:dyDescent="0.2">
      <c r="A719" s="17">
        <f t="shared" si="45"/>
        <v>3</v>
      </c>
      <c r="B719" s="18" t="s">
        <v>1025</v>
      </c>
      <c r="C719" s="18" t="s">
        <v>1030</v>
      </c>
      <c r="D719" s="19" t="s">
        <v>1031</v>
      </c>
      <c r="E719" s="20">
        <v>28403.4</v>
      </c>
      <c r="F719" s="20">
        <v>153570</v>
      </c>
      <c r="G719" s="21">
        <f t="shared" si="44"/>
        <v>181973.4</v>
      </c>
    </row>
    <row r="720" spans="1:7" outlineLevel="2" x14ac:dyDescent="0.2">
      <c r="A720" s="17">
        <f t="shared" si="45"/>
        <v>4</v>
      </c>
      <c r="B720" s="18" t="s">
        <v>1025</v>
      </c>
      <c r="C720" s="18" t="s">
        <v>1030</v>
      </c>
      <c r="D720" s="19" t="s">
        <v>1032</v>
      </c>
      <c r="E720" s="20">
        <v>32067</v>
      </c>
      <c r="F720" s="20">
        <v>259440</v>
      </c>
      <c r="G720" s="21">
        <f t="shared" si="44"/>
        <v>291507</v>
      </c>
    </row>
    <row r="721" spans="1:7" outlineLevel="2" x14ac:dyDescent="0.2">
      <c r="A721" s="17">
        <f t="shared" si="45"/>
        <v>5</v>
      </c>
      <c r="B721" s="18" t="s">
        <v>1025</v>
      </c>
      <c r="C721" s="18" t="s">
        <v>1030</v>
      </c>
      <c r="D721" s="19" t="s">
        <v>1033</v>
      </c>
      <c r="E721" s="20">
        <f>33297.66+119914.35</f>
        <v>153212.01</v>
      </c>
      <c r="F721" s="20"/>
      <c r="G721" s="21">
        <f t="shared" si="44"/>
        <v>153212.01</v>
      </c>
    </row>
    <row r="722" spans="1:7" outlineLevel="2" x14ac:dyDescent="0.2">
      <c r="A722" s="17">
        <f t="shared" si="45"/>
        <v>6</v>
      </c>
      <c r="B722" s="18" t="s">
        <v>1025</v>
      </c>
      <c r="C722" s="18" t="s">
        <v>1034</v>
      </c>
      <c r="D722" s="19" t="s">
        <v>1035</v>
      </c>
      <c r="E722" s="20">
        <v>4054.5</v>
      </c>
      <c r="F722" s="20">
        <v>81090</v>
      </c>
      <c r="G722" s="21">
        <f t="shared" si="44"/>
        <v>85144.5</v>
      </c>
    </row>
    <row r="723" spans="1:7" outlineLevel="2" x14ac:dyDescent="0.2">
      <c r="A723" s="17">
        <f t="shared" si="45"/>
        <v>7</v>
      </c>
      <c r="B723" s="22" t="s">
        <v>1025</v>
      </c>
      <c r="C723" s="22" t="s">
        <v>1036</v>
      </c>
      <c r="D723" s="23" t="s">
        <v>1037</v>
      </c>
      <c r="E723" s="20">
        <v>2473.1999999999998</v>
      </c>
      <c r="F723" s="20">
        <v>82440</v>
      </c>
      <c r="G723" s="21">
        <f t="shared" si="44"/>
        <v>84913.2</v>
      </c>
    </row>
    <row r="724" spans="1:7" outlineLevel="2" x14ac:dyDescent="0.2">
      <c r="A724" s="17">
        <f t="shared" si="45"/>
        <v>8</v>
      </c>
      <c r="B724" s="22" t="s">
        <v>1025</v>
      </c>
      <c r="C724" s="22" t="s">
        <v>1038</v>
      </c>
      <c r="D724" s="23" t="s">
        <v>1039</v>
      </c>
      <c r="E724" s="20">
        <v>22685.46</v>
      </c>
      <c r="F724" s="20"/>
      <c r="G724" s="21">
        <f t="shared" si="44"/>
        <v>22685.46</v>
      </c>
    </row>
    <row r="725" spans="1:7" outlineLevel="2" x14ac:dyDescent="0.2">
      <c r="A725" s="17">
        <f t="shared" si="45"/>
        <v>9</v>
      </c>
      <c r="B725" s="22" t="s">
        <v>1025</v>
      </c>
      <c r="C725" s="22" t="s">
        <v>1038</v>
      </c>
      <c r="D725" s="23" t="s">
        <v>1040</v>
      </c>
      <c r="E725" s="20">
        <v>1832.4</v>
      </c>
      <c r="F725" s="20">
        <v>61080</v>
      </c>
      <c r="G725" s="21">
        <f t="shared" si="44"/>
        <v>62912.4</v>
      </c>
    </row>
    <row r="726" spans="1:7" outlineLevel="2" x14ac:dyDescent="0.2">
      <c r="A726" s="17">
        <f t="shared" si="45"/>
        <v>10</v>
      </c>
      <c r="B726" s="22" t="s">
        <v>1025</v>
      </c>
      <c r="C726" s="22" t="s">
        <v>1038</v>
      </c>
      <c r="D726" s="23" t="s">
        <v>1041</v>
      </c>
      <c r="E726" s="20"/>
      <c r="F726" s="20">
        <v>79740</v>
      </c>
      <c r="G726" s="21">
        <f t="shared" si="44"/>
        <v>79740</v>
      </c>
    </row>
    <row r="727" spans="1:7" outlineLevel="2" x14ac:dyDescent="0.2">
      <c r="A727" s="17">
        <f t="shared" si="45"/>
        <v>11</v>
      </c>
      <c r="B727" s="22" t="s">
        <v>1025</v>
      </c>
      <c r="C727" s="22" t="s">
        <v>1030</v>
      </c>
      <c r="D727" s="23" t="s">
        <v>1042</v>
      </c>
      <c r="E727" s="20"/>
      <c r="F727" s="20">
        <v>49020</v>
      </c>
      <c r="G727" s="21">
        <f t="shared" si="44"/>
        <v>49020</v>
      </c>
    </row>
    <row r="728" spans="1:7" outlineLevel="2" x14ac:dyDescent="0.2">
      <c r="A728" s="17">
        <f t="shared" si="45"/>
        <v>12</v>
      </c>
      <c r="B728" s="22" t="s">
        <v>1025</v>
      </c>
      <c r="C728" s="22" t="s">
        <v>1043</v>
      </c>
      <c r="D728" s="23" t="s">
        <v>1044</v>
      </c>
      <c r="E728" s="20"/>
      <c r="F728" s="20">
        <v>50880</v>
      </c>
      <c r="G728" s="21">
        <f t="shared" si="44"/>
        <v>50880</v>
      </c>
    </row>
    <row r="729" spans="1:7" outlineLevel="2" x14ac:dyDescent="0.2">
      <c r="A729" s="17">
        <f t="shared" si="45"/>
        <v>13</v>
      </c>
      <c r="B729" s="22" t="s">
        <v>1025</v>
      </c>
      <c r="C729" s="22" t="s">
        <v>1043</v>
      </c>
      <c r="D729" s="23" t="s">
        <v>1045</v>
      </c>
      <c r="E729" s="20">
        <v>1832.4</v>
      </c>
      <c r="F729" s="20">
        <v>61080</v>
      </c>
      <c r="G729" s="21">
        <f t="shared" si="44"/>
        <v>62912.4</v>
      </c>
    </row>
    <row r="730" spans="1:7" outlineLevel="2" x14ac:dyDescent="0.2">
      <c r="A730" s="17">
        <f t="shared" si="45"/>
        <v>14</v>
      </c>
      <c r="B730" s="22" t="s">
        <v>1025</v>
      </c>
      <c r="C730" s="22" t="s">
        <v>1043</v>
      </c>
      <c r="D730" s="23" t="s">
        <v>1046</v>
      </c>
      <c r="E730" s="20">
        <v>47067</v>
      </c>
      <c r="F730" s="20"/>
      <c r="G730" s="21">
        <f t="shared" si="44"/>
        <v>47067</v>
      </c>
    </row>
    <row r="731" spans="1:7" outlineLevel="2" x14ac:dyDescent="0.2">
      <c r="A731" s="17">
        <f t="shared" si="45"/>
        <v>15</v>
      </c>
      <c r="B731" s="22" t="s">
        <v>1025</v>
      </c>
      <c r="C731" s="22" t="s">
        <v>1043</v>
      </c>
      <c r="D731" s="23" t="s">
        <v>1047</v>
      </c>
      <c r="E731" s="20">
        <v>100163.4</v>
      </c>
      <c r="F731" s="20"/>
      <c r="G731" s="21">
        <f t="shared" si="44"/>
        <v>100163.4</v>
      </c>
    </row>
    <row r="732" spans="1:7" outlineLevel="2" x14ac:dyDescent="0.2">
      <c r="A732" s="17">
        <f t="shared" si="45"/>
        <v>16</v>
      </c>
      <c r="B732" s="22" t="s">
        <v>1025</v>
      </c>
      <c r="C732" s="22" t="s">
        <v>1043</v>
      </c>
      <c r="D732" s="23" t="s">
        <v>1048</v>
      </c>
      <c r="E732" s="20">
        <v>34435.949999999997</v>
      </c>
      <c r="F732" s="20">
        <v>55440</v>
      </c>
      <c r="G732" s="21">
        <f t="shared" si="44"/>
        <v>89875.95</v>
      </c>
    </row>
    <row r="733" spans="1:7" outlineLevel="2" x14ac:dyDescent="0.2">
      <c r="A733" s="17">
        <f t="shared" si="45"/>
        <v>17</v>
      </c>
      <c r="B733" s="22" t="s">
        <v>1025</v>
      </c>
      <c r="C733" s="22" t="s">
        <v>1034</v>
      </c>
      <c r="D733" s="23" t="s">
        <v>1049</v>
      </c>
      <c r="E733" s="20">
        <v>1832.4</v>
      </c>
      <c r="F733" s="20">
        <v>61080</v>
      </c>
      <c r="G733" s="21">
        <f t="shared" si="44"/>
        <v>62912.4</v>
      </c>
    </row>
    <row r="734" spans="1:7" outlineLevel="2" x14ac:dyDescent="0.2">
      <c r="A734" s="17">
        <f t="shared" si="45"/>
        <v>18</v>
      </c>
      <c r="B734" s="22" t="s">
        <v>1025</v>
      </c>
      <c r="C734" s="22" t="s">
        <v>1034</v>
      </c>
      <c r="D734" s="23" t="s">
        <v>1050</v>
      </c>
      <c r="E734" s="20">
        <v>24952.86</v>
      </c>
      <c r="F734" s="20"/>
      <c r="G734" s="21">
        <f t="shared" si="44"/>
        <v>24952.86</v>
      </c>
    </row>
    <row r="735" spans="1:7" outlineLevel="2" x14ac:dyDescent="0.2">
      <c r="A735" s="17">
        <f t="shared" si="45"/>
        <v>19</v>
      </c>
      <c r="B735" s="22" t="s">
        <v>1025</v>
      </c>
      <c r="C735" s="22" t="s">
        <v>1026</v>
      </c>
      <c r="D735" s="23" t="s">
        <v>1051</v>
      </c>
      <c r="E735" s="20">
        <v>1832.4</v>
      </c>
      <c r="F735" s="20">
        <v>61080</v>
      </c>
      <c r="G735" s="21">
        <f t="shared" si="44"/>
        <v>62912.4</v>
      </c>
    </row>
    <row r="736" spans="1:7" outlineLevel="2" x14ac:dyDescent="0.2">
      <c r="A736" s="17">
        <f t="shared" si="45"/>
        <v>20</v>
      </c>
      <c r="B736" s="22" t="s">
        <v>1025</v>
      </c>
      <c r="C736" s="22" t="s">
        <v>1026</v>
      </c>
      <c r="D736" s="23" t="s">
        <v>1052</v>
      </c>
      <c r="E736" s="20">
        <v>50052.39</v>
      </c>
      <c r="F736" s="20">
        <v>202770</v>
      </c>
      <c r="G736" s="21">
        <f t="shared" si="44"/>
        <v>252822.39</v>
      </c>
    </row>
    <row r="737" spans="1:7" outlineLevel="2" x14ac:dyDescent="0.2">
      <c r="A737" s="17">
        <f t="shared" si="45"/>
        <v>21</v>
      </c>
      <c r="B737" s="22" t="s">
        <v>1025</v>
      </c>
      <c r="C737" s="22" t="s">
        <v>1026</v>
      </c>
      <c r="D737" s="23" t="s">
        <v>1053</v>
      </c>
      <c r="E737" s="20">
        <v>9000</v>
      </c>
      <c r="F737" s="20">
        <v>55560</v>
      </c>
      <c r="G737" s="21">
        <f t="shared" si="44"/>
        <v>64560</v>
      </c>
    </row>
    <row r="738" spans="1:7" outlineLevel="1" x14ac:dyDescent="0.2">
      <c r="A738" s="17"/>
      <c r="B738" s="24" t="s">
        <v>1054</v>
      </c>
      <c r="C738" s="22"/>
      <c r="D738" s="23"/>
      <c r="E738" s="20">
        <f>SUBTOTAL(9,E717:E737)</f>
        <v>524396.87000000011</v>
      </c>
      <c r="F738" s="20">
        <f>SUBTOTAL(9,F717:F737)</f>
        <v>1505130</v>
      </c>
      <c r="G738" s="21">
        <f>SUBTOTAL(9,G717:G737)</f>
        <v>2029526.8699999996</v>
      </c>
    </row>
    <row r="739" spans="1:7" outlineLevel="2" x14ac:dyDescent="0.2">
      <c r="A739" s="17">
        <v>1</v>
      </c>
      <c r="B739" s="22" t="s">
        <v>1055</v>
      </c>
      <c r="C739" s="22" t="s">
        <v>1056</v>
      </c>
      <c r="D739" s="23" t="s">
        <v>1057</v>
      </c>
      <c r="E739" s="20">
        <v>118554.97</v>
      </c>
      <c r="F739" s="20">
        <v>109920</v>
      </c>
      <c r="G739" s="21">
        <f t="shared" si="44"/>
        <v>228474.97</v>
      </c>
    </row>
    <row r="740" spans="1:7" outlineLevel="2" x14ac:dyDescent="0.2">
      <c r="A740" s="17">
        <f t="shared" ref="A740:A762" si="46">+A739+1</f>
        <v>2</v>
      </c>
      <c r="B740" s="18" t="s">
        <v>1055</v>
      </c>
      <c r="C740" s="18" t="s">
        <v>1056</v>
      </c>
      <c r="D740" s="19" t="s">
        <v>1058</v>
      </c>
      <c r="E740" s="20">
        <v>198842.49</v>
      </c>
      <c r="F740" s="20">
        <v>176580</v>
      </c>
      <c r="G740" s="21">
        <f t="shared" si="44"/>
        <v>375422.49</v>
      </c>
    </row>
    <row r="741" spans="1:7" outlineLevel="2" x14ac:dyDescent="0.2">
      <c r="A741" s="17">
        <f t="shared" si="46"/>
        <v>3</v>
      </c>
      <c r="B741" s="18" t="s">
        <v>1055</v>
      </c>
      <c r="C741" s="18" t="s">
        <v>1059</v>
      </c>
      <c r="D741" s="19" t="s">
        <v>1060</v>
      </c>
      <c r="E741" s="20">
        <f>17569.5+210</f>
        <v>17779.5</v>
      </c>
      <c r="F741" s="20">
        <f>144990+4200</f>
        <v>149190</v>
      </c>
      <c r="G741" s="21">
        <f t="shared" si="44"/>
        <v>166969.5</v>
      </c>
    </row>
    <row r="742" spans="1:7" outlineLevel="2" x14ac:dyDescent="0.2">
      <c r="A742" s="17">
        <f t="shared" si="46"/>
        <v>4</v>
      </c>
      <c r="B742" s="18" t="s">
        <v>1055</v>
      </c>
      <c r="C742" s="18" t="s">
        <v>1061</v>
      </c>
      <c r="D742" s="19" t="s">
        <v>1062</v>
      </c>
      <c r="E742" s="20">
        <v>101732.25</v>
      </c>
      <c r="F742" s="20">
        <v>61200</v>
      </c>
      <c r="G742" s="21">
        <f t="shared" si="44"/>
        <v>162932.25</v>
      </c>
    </row>
    <row r="743" spans="1:7" outlineLevel="2" x14ac:dyDescent="0.2">
      <c r="A743" s="17">
        <f t="shared" si="46"/>
        <v>5</v>
      </c>
      <c r="B743" s="18" t="s">
        <v>1055</v>
      </c>
      <c r="C743" s="18" t="s">
        <v>1056</v>
      </c>
      <c r="D743" s="19" t="s">
        <v>1063</v>
      </c>
      <c r="E743" s="20">
        <v>127512</v>
      </c>
      <c r="F743" s="20"/>
      <c r="G743" s="21">
        <f t="shared" si="44"/>
        <v>127512</v>
      </c>
    </row>
    <row r="744" spans="1:7" outlineLevel="2" x14ac:dyDescent="0.2">
      <c r="A744" s="17">
        <f t="shared" si="46"/>
        <v>6</v>
      </c>
      <c r="B744" s="18" t="s">
        <v>1055</v>
      </c>
      <c r="C744" s="18" t="s">
        <v>1064</v>
      </c>
      <c r="D744" s="19" t="s">
        <v>1065</v>
      </c>
      <c r="E744" s="20">
        <v>1581.3</v>
      </c>
      <c r="F744" s="20">
        <v>52710</v>
      </c>
      <c r="G744" s="21">
        <f t="shared" si="44"/>
        <v>54291.3</v>
      </c>
    </row>
    <row r="745" spans="1:7" outlineLevel="2" x14ac:dyDescent="0.2">
      <c r="A745" s="17">
        <f t="shared" si="46"/>
        <v>7</v>
      </c>
      <c r="B745" s="18" t="s">
        <v>1055</v>
      </c>
      <c r="C745" s="18" t="s">
        <v>1066</v>
      </c>
      <c r="D745" s="19" t="s">
        <v>1067</v>
      </c>
      <c r="E745" s="20">
        <v>55392</v>
      </c>
      <c r="F745" s="20"/>
      <c r="G745" s="21">
        <f t="shared" si="44"/>
        <v>55392</v>
      </c>
    </row>
    <row r="746" spans="1:7" outlineLevel="2" x14ac:dyDescent="0.2">
      <c r="A746" s="17">
        <f t="shared" si="46"/>
        <v>8</v>
      </c>
      <c r="B746" s="18" t="s">
        <v>1055</v>
      </c>
      <c r="C746" s="18" t="s">
        <v>1068</v>
      </c>
      <c r="D746" s="19" t="s">
        <v>1069</v>
      </c>
      <c r="E746" s="20"/>
      <c r="F746" s="20">
        <v>62040</v>
      </c>
      <c r="G746" s="21">
        <f t="shared" si="44"/>
        <v>62040</v>
      </c>
    </row>
    <row r="747" spans="1:7" outlineLevel="2" x14ac:dyDescent="0.2">
      <c r="A747" s="17">
        <f t="shared" si="46"/>
        <v>9</v>
      </c>
      <c r="B747" s="22" t="s">
        <v>1055</v>
      </c>
      <c r="C747" s="22" t="s">
        <v>1070</v>
      </c>
      <c r="D747" s="23" t="s">
        <v>1071</v>
      </c>
      <c r="E747" s="20">
        <v>25860.45</v>
      </c>
      <c r="F747" s="20"/>
      <c r="G747" s="21">
        <f t="shared" si="44"/>
        <v>25860.45</v>
      </c>
    </row>
    <row r="748" spans="1:7" outlineLevel="2" x14ac:dyDescent="0.2">
      <c r="A748" s="17">
        <f t="shared" si="46"/>
        <v>10</v>
      </c>
      <c r="B748" s="22" t="s">
        <v>1055</v>
      </c>
      <c r="C748" s="22" t="s">
        <v>1061</v>
      </c>
      <c r="D748" s="23" t="s">
        <v>1072</v>
      </c>
      <c r="E748" s="20">
        <v>27623.43</v>
      </c>
      <c r="F748" s="20"/>
      <c r="G748" s="21">
        <f t="shared" si="44"/>
        <v>27623.43</v>
      </c>
    </row>
    <row r="749" spans="1:7" outlineLevel="2" x14ac:dyDescent="0.2">
      <c r="A749" s="17">
        <f t="shared" si="46"/>
        <v>11</v>
      </c>
      <c r="B749" s="22" t="s">
        <v>1055</v>
      </c>
      <c r="C749" s="22" t="s">
        <v>1056</v>
      </c>
      <c r="D749" s="23" t="s">
        <v>1073</v>
      </c>
      <c r="E749" s="20">
        <v>165152.1</v>
      </c>
      <c r="F749" s="20"/>
      <c r="G749" s="21">
        <f t="shared" si="44"/>
        <v>165152.1</v>
      </c>
    </row>
    <row r="750" spans="1:7" outlineLevel="2" x14ac:dyDescent="0.2">
      <c r="A750" s="17">
        <f t="shared" si="46"/>
        <v>12</v>
      </c>
      <c r="B750" s="22" t="s">
        <v>1055</v>
      </c>
      <c r="C750" s="22" t="s">
        <v>1056</v>
      </c>
      <c r="D750" s="23" t="s">
        <v>1074</v>
      </c>
      <c r="E750" s="20"/>
      <c r="F750" s="20">
        <v>67800</v>
      </c>
      <c r="G750" s="21">
        <f t="shared" si="44"/>
        <v>67800</v>
      </c>
    </row>
    <row r="751" spans="1:7" outlineLevel="2" x14ac:dyDescent="0.2">
      <c r="A751" s="17">
        <f t="shared" si="46"/>
        <v>13</v>
      </c>
      <c r="B751" s="22" t="s">
        <v>1055</v>
      </c>
      <c r="C751" s="22" t="s">
        <v>1056</v>
      </c>
      <c r="D751" s="23" t="s">
        <v>1075</v>
      </c>
      <c r="E751" s="20">
        <v>114886.26</v>
      </c>
      <c r="F751" s="20">
        <v>60120</v>
      </c>
      <c r="G751" s="21">
        <f t="shared" si="44"/>
        <v>175006.26</v>
      </c>
    </row>
    <row r="752" spans="1:7" outlineLevel="2" x14ac:dyDescent="0.2">
      <c r="A752" s="17">
        <f t="shared" si="46"/>
        <v>14</v>
      </c>
      <c r="B752" s="22" t="s">
        <v>1055</v>
      </c>
      <c r="C752" s="22" t="s">
        <v>1056</v>
      </c>
      <c r="D752" s="23" t="s">
        <v>1076</v>
      </c>
      <c r="E752" s="20">
        <v>39220.769999999997</v>
      </c>
      <c r="F752" s="20"/>
      <c r="G752" s="21">
        <f t="shared" si="44"/>
        <v>39220.769999999997</v>
      </c>
    </row>
    <row r="753" spans="1:7" outlineLevel="2" x14ac:dyDescent="0.2">
      <c r="A753" s="17">
        <f t="shared" si="46"/>
        <v>15</v>
      </c>
      <c r="B753" s="22" t="s">
        <v>1055</v>
      </c>
      <c r="C753" s="22" t="s">
        <v>1056</v>
      </c>
      <c r="D753" s="23" t="s">
        <v>1077</v>
      </c>
      <c r="E753" s="20">
        <v>30384.959999999999</v>
      </c>
      <c r="F753" s="20"/>
      <c r="G753" s="21">
        <f t="shared" si="44"/>
        <v>30384.959999999999</v>
      </c>
    </row>
    <row r="754" spans="1:7" outlineLevel="2" x14ac:dyDescent="0.2">
      <c r="A754" s="17">
        <f t="shared" si="46"/>
        <v>16</v>
      </c>
      <c r="B754" s="22" t="s">
        <v>1055</v>
      </c>
      <c r="C754" s="22" t="s">
        <v>1059</v>
      </c>
      <c r="D754" s="23" t="s">
        <v>1078</v>
      </c>
      <c r="E754" s="20">
        <v>1581.3</v>
      </c>
      <c r="F754" s="20">
        <v>52710</v>
      </c>
      <c r="G754" s="21">
        <f t="shared" si="44"/>
        <v>54291.3</v>
      </c>
    </row>
    <row r="755" spans="1:7" outlineLevel="2" x14ac:dyDescent="0.2">
      <c r="A755" s="17">
        <f t="shared" si="46"/>
        <v>17</v>
      </c>
      <c r="B755" s="22" t="s">
        <v>1055</v>
      </c>
      <c r="C755" s="22" t="s">
        <v>1059</v>
      </c>
      <c r="D755" s="23" t="s">
        <v>1079</v>
      </c>
      <c r="E755" s="20">
        <v>1526.4</v>
      </c>
      <c r="F755" s="20">
        <v>50880</v>
      </c>
      <c r="G755" s="21">
        <f t="shared" si="44"/>
        <v>52406.400000000001</v>
      </c>
    </row>
    <row r="756" spans="1:7" outlineLevel="2" x14ac:dyDescent="0.2">
      <c r="A756" s="17">
        <f t="shared" si="46"/>
        <v>18</v>
      </c>
      <c r="B756" s="22" t="s">
        <v>1055</v>
      </c>
      <c r="C756" s="22" t="s">
        <v>1066</v>
      </c>
      <c r="D756" s="23" t="s">
        <v>1080</v>
      </c>
      <c r="E756" s="20">
        <v>18084</v>
      </c>
      <c r="F756" s="20">
        <v>163680</v>
      </c>
      <c r="G756" s="21">
        <f t="shared" si="44"/>
        <v>181764</v>
      </c>
    </row>
    <row r="757" spans="1:7" outlineLevel="2" x14ac:dyDescent="0.2">
      <c r="A757" s="17">
        <f t="shared" si="46"/>
        <v>19</v>
      </c>
      <c r="B757" s="22" t="s">
        <v>1055</v>
      </c>
      <c r="C757" s="22" t="s">
        <v>1066</v>
      </c>
      <c r="D757" s="23" t="s">
        <v>1081</v>
      </c>
      <c r="E757" s="20">
        <v>30709.89</v>
      </c>
      <c r="F757" s="20"/>
      <c r="G757" s="21">
        <f t="shared" si="44"/>
        <v>30709.89</v>
      </c>
    </row>
    <row r="758" spans="1:7" outlineLevel="2" x14ac:dyDescent="0.2">
      <c r="A758" s="17">
        <f t="shared" si="46"/>
        <v>20</v>
      </c>
      <c r="B758" s="22" t="s">
        <v>1055</v>
      </c>
      <c r="C758" s="22" t="s">
        <v>1068</v>
      </c>
      <c r="D758" s="23" t="s">
        <v>1082</v>
      </c>
      <c r="E758" s="20">
        <v>10500</v>
      </c>
      <c r="F758" s="20">
        <v>101160</v>
      </c>
      <c r="G758" s="21">
        <f t="shared" si="44"/>
        <v>111660</v>
      </c>
    </row>
    <row r="759" spans="1:7" outlineLevel="2" x14ac:dyDescent="0.2">
      <c r="A759" s="17">
        <f t="shared" si="46"/>
        <v>21</v>
      </c>
      <c r="B759" s="22" t="s">
        <v>1055</v>
      </c>
      <c r="C759" s="22" t="s">
        <v>1068</v>
      </c>
      <c r="D759" s="23" t="s">
        <v>1083</v>
      </c>
      <c r="E759" s="20">
        <v>39432</v>
      </c>
      <c r="F759" s="20"/>
      <c r="G759" s="21">
        <f t="shared" si="44"/>
        <v>39432</v>
      </c>
    </row>
    <row r="760" spans="1:7" outlineLevel="2" x14ac:dyDescent="0.2">
      <c r="A760" s="17">
        <f t="shared" si="46"/>
        <v>22</v>
      </c>
      <c r="B760" s="28" t="s">
        <v>1055</v>
      </c>
      <c r="C760" s="28" t="s">
        <v>1068</v>
      </c>
      <c r="D760" s="29" t="s">
        <v>1084</v>
      </c>
      <c r="E760" s="20">
        <v>62605.65</v>
      </c>
      <c r="F760" s="20"/>
      <c r="G760" s="21">
        <f t="shared" si="44"/>
        <v>62605.65</v>
      </c>
    </row>
    <row r="761" spans="1:7" outlineLevel="2" x14ac:dyDescent="0.2">
      <c r="A761" s="17">
        <f t="shared" si="46"/>
        <v>23</v>
      </c>
      <c r="B761" s="22" t="s">
        <v>1055</v>
      </c>
      <c r="C761" s="22" t="s">
        <v>1068</v>
      </c>
      <c r="D761" s="23" t="s">
        <v>1085</v>
      </c>
      <c r="E761" s="20">
        <v>29973.21</v>
      </c>
      <c r="F761" s="20"/>
      <c r="G761" s="21">
        <f t="shared" si="44"/>
        <v>29973.21</v>
      </c>
    </row>
    <row r="762" spans="1:7" outlineLevel="2" x14ac:dyDescent="0.2">
      <c r="A762" s="17">
        <f t="shared" si="46"/>
        <v>24</v>
      </c>
      <c r="B762" s="22" t="s">
        <v>1055</v>
      </c>
      <c r="C762" s="22" t="s">
        <v>1068</v>
      </c>
      <c r="D762" s="23" t="s">
        <v>1086</v>
      </c>
      <c r="E762" s="20">
        <v>6039</v>
      </c>
      <c r="F762" s="20">
        <v>131280</v>
      </c>
      <c r="G762" s="21">
        <f t="shared" si="44"/>
        <v>137319</v>
      </c>
    </row>
    <row r="763" spans="1:7" outlineLevel="1" x14ac:dyDescent="0.2">
      <c r="A763" s="17"/>
      <c r="B763" s="24" t="s">
        <v>1087</v>
      </c>
      <c r="C763" s="22"/>
      <c r="D763" s="23"/>
      <c r="E763" s="20">
        <f>SUBTOTAL(9,E739:E762)</f>
        <v>1224973.93</v>
      </c>
      <c r="F763" s="20">
        <f>SUBTOTAL(9,F739:F762)</f>
        <v>1239270</v>
      </c>
      <c r="G763" s="21">
        <f>SUBTOTAL(9,G739:G762)</f>
        <v>2464243.9299999997</v>
      </c>
    </row>
    <row r="764" spans="1:7" outlineLevel="2" x14ac:dyDescent="0.2">
      <c r="A764" s="17">
        <v>1</v>
      </c>
      <c r="B764" s="22" t="s">
        <v>1088</v>
      </c>
      <c r="C764" s="22" t="s">
        <v>1089</v>
      </c>
      <c r="D764" s="23" t="s">
        <v>1090</v>
      </c>
      <c r="E764" s="20">
        <f>516474.31+2437.68</f>
        <v>518911.99</v>
      </c>
      <c r="F764" s="20">
        <v>1972905</v>
      </c>
      <c r="G764" s="21">
        <f t="shared" si="44"/>
        <v>2491816.9900000002</v>
      </c>
    </row>
    <row r="765" spans="1:7" outlineLevel="2" x14ac:dyDescent="0.2">
      <c r="A765" s="17">
        <f t="shared" ref="A765:A781" si="47">+A764+1</f>
        <v>2</v>
      </c>
      <c r="B765" s="18" t="s">
        <v>1088</v>
      </c>
      <c r="C765" s="18" t="s">
        <v>1089</v>
      </c>
      <c r="D765" s="19" t="s">
        <v>1091</v>
      </c>
      <c r="E765" s="20">
        <v>1823.4</v>
      </c>
      <c r="F765" s="20">
        <v>61080</v>
      </c>
      <c r="G765" s="21">
        <f t="shared" si="44"/>
        <v>62903.4</v>
      </c>
    </row>
    <row r="766" spans="1:7" outlineLevel="2" x14ac:dyDescent="0.2">
      <c r="A766" s="17">
        <f t="shared" si="47"/>
        <v>3</v>
      </c>
      <c r="B766" s="37" t="s">
        <v>1088</v>
      </c>
      <c r="C766" s="37" t="s">
        <v>1092</v>
      </c>
      <c r="D766" s="38" t="s">
        <v>1093</v>
      </c>
      <c r="E766" s="20">
        <v>3024.9</v>
      </c>
      <c r="F766" s="20">
        <v>100830</v>
      </c>
      <c r="G766" s="21">
        <f t="shared" si="44"/>
        <v>103854.9</v>
      </c>
    </row>
    <row r="767" spans="1:7" outlineLevel="2" x14ac:dyDescent="0.2">
      <c r="A767" s="17">
        <f t="shared" si="47"/>
        <v>4</v>
      </c>
      <c r="B767" s="18" t="s">
        <v>1088</v>
      </c>
      <c r="C767" s="18" t="s">
        <v>1089</v>
      </c>
      <c r="D767" s="19" t="s">
        <v>1094</v>
      </c>
      <c r="E767" s="20">
        <v>25604.16</v>
      </c>
      <c r="F767" s="20"/>
      <c r="G767" s="21">
        <f t="shared" si="44"/>
        <v>25604.16</v>
      </c>
    </row>
    <row r="768" spans="1:7" outlineLevel="2" x14ac:dyDescent="0.2">
      <c r="A768" s="17">
        <f t="shared" si="47"/>
        <v>5</v>
      </c>
      <c r="B768" s="18" t="s">
        <v>1088</v>
      </c>
      <c r="C768" s="18" t="s">
        <v>1089</v>
      </c>
      <c r="D768" s="19" t="s">
        <v>1095</v>
      </c>
      <c r="E768" s="20">
        <v>36209.94</v>
      </c>
      <c r="F768" s="20"/>
      <c r="G768" s="21">
        <f t="shared" si="44"/>
        <v>36209.94</v>
      </c>
    </row>
    <row r="769" spans="1:7" outlineLevel="2" x14ac:dyDescent="0.2">
      <c r="A769" s="17">
        <f t="shared" si="47"/>
        <v>6</v>
      </c>
      <c r="B769" s="18" t="s">
        <v>1088</v>
      </c>
      <c r="C769" s="18" t="s">
        <v>1089</v>
      </c>
      <c r="D769" s="19" t="s">
        <v>1096</v>
      </c>
      <c r="E769" s="20">
        <f>41072.7+87901.91</f>
        <v>128974.61</v>
      </c>
      <c r="F769" s="20"/>
      <c r="G769" s="21">
        <f t="shared" si="44"/>
        <v>128974.61</v>
      </c>
    </row>
    <row r="770" spans="1:7" outlineLevel="2" x14ac:dyDescent="0.2">
      <c r="A770" s="17">
        <f t="shared" si="47"/>
        <v>7</v>
      </c>
      <c r="B770" s="18" t="s">
        <v>1088</v>
      </c>
      <c r="C770" s="18" t="s">
        <v>1097</v>
      </c>
      <c r="D770" s="19" t="s">
        <v>1098</v>
      </c>
      <c r="E770" s="20">
        <v>23904.36</v>
      </c>
      <c r="F770" s="20"/>
      <c r="G770" s="21">
        <f t="shared" si="44"/>
        <v>23904.36</v>
      </c>
    </row>
    <row r="771" spans="1:7" outlineLevel="2" x14ac:dyDescent="0.2">
      <c r="A771" s="17">
        <f t="shared" si="47"/>
        <v>8</v>
      </c>
      <c r="B771" s="18" t="s">
        <v>1088</v>
      </c>
      <c r="C771" s="18" t="s">
        <v>1099</v>
      </c>
      <c r="D771" s="19" t="s">
        <v>1100</v>
      </c>
      <c r="E771" s="20">
        <v>31347.06</v>
      </c>
      <c r="F771" s="20"/>
      <c r="G771" s="21">
        <f t="shared" si="44"/>
        <v>31347.06</v>
      </c>
    </row>
    <row r="772" spans="1:7" outlineLevel="2" x14ac:dyDescent="0.2">
      <c r="A772" s="17">
        <f t="shared" si="47"/>
        <v>9</v>
      </c>
      <c r="B772" s="22" t="s">
        <v>1088</v>
      </c>
      <c r="C772" s="22" t="s">
        <v>1092</v>
      </c>
      <c r="D772" s="23" t="s">
        <v>1101</v>
      </c>
      <c r="E772" s="20">
        <v>1526.4</v>
      </c>
      <c r="F772" s="20">
        <v>50880</v>
      </c>
      <c r="G772" s="21">
        <f t="shared" si="44"/>
        <v>52406.400000000001</v>
      </c>
    </row>
    <row r="773" spans="1:7" outlineLevel="2" x14ac:dyDescent="0.2">
      <c r="A773" s="17">
        <f t="shared" si="47"/>
        <v>10</v>
      </c>
      <c r="B773" s="22" t="s">
        <v>1088</v>
      </c>
      <c r="C773" s="22" t="s">
        <v>1097</v>
      </c>
      <c r="D773" s="23" t="s">
        <v>1102</v>
      </c>
      <c r="E773" s="20">
        <v>23904.36</v>
      </c>
      <c r="F773" s="20"/>
      <c r="G773" s="21">
        <f t="shared" si="44"/>
        <v>23904.36</v>
      </c>
    </row>
    <row r="774" spans="1:7" outlineLevel="2" x14ac:dyDescent="0.2">
      <c r="A774" s="17">
        <f t="shared" si="47"/>
        <v>11</v>
      </c>
      <c r="B774" s="22" t="s">
        <v>1088</v>
      </c>
      <c r="C774" s="22" t="s">
        <v>1099</v>
      </c>
      <c r="D774" s="23" t="s">
        <v>1103</v>
      </c>
      <c r="E774" s="20">
        <v>1663.2</v>
      </c>
      <c r="F774" s="20">
        <v>55440</v>
      </c>
      <c r="G774" s="21">
        <f t="shared" si="44"/>
        <v>57103.199999999997</v>
      </c>
    </row>
    <row r="775" spans="1:7" outlineLevel="2" x14ac:dyDescent="0.2">
      <c r="A775" s="17">
        <f t="shared" si="47"/>
        <v>12</v>
      </c>
      <c r="B775" s="22" t="s">
        <v>1088</v>
      </c>
      <c r="C775" s="22" t="s">
        <v>1099</v>
      </c>
      <c r="D775" s="23" t="s">
        <v>1104</v>
      </c>
      <c r="E775" s="20">
        <v>8691.1</v>
      </c>
      <c r="F775" s="20">
        <v>56370</v>
      </c>
      <c r="G775" s="21">
        <f t="shared" si="44"/>
        <v>65061.1</v>
      </c>
    </row>
    <row r="776" spans="1:7" outlineLevel="2" x14ac:dyDescent="0.2">
      <c r="A776" s="17">
        <f t="shared" si="47"/>
        <v>13</v>
      </c>
      <c r="B776" s="22" t="s">
        <v>1088</v>
      </c>
      <c r="C776" s="22" t="s">
        <v>1105</v>
      </c>
      <c r="D776" s="23" t="s">
        <v>1106</v>
      </c>
      <c r="E776" s="20">
        <v>25454.2</v>
      </c>
      <c r="F776" s="20"/>
      <c r="G776" s="21">
        <f t="shared" si="44"/>
        <v>25454.2</v>
      </c>
    </row>
    <row r="777" spans="1:7" outlineLevel="2" x14ac:dyDescent="0.2">
      <c r="A777" s="17">
        <f t="shared" si="47"/>
        <v>14</v>
      </c>
      <c r="B777" s="22" t="s">
        <v>1088</v>
      </c>
      <c r="C777" s="22" t="s">
        <v>1107</v>
      </c>
      <c r="D777" s="23" t="s">
        <v>1108</v>
      </c>
      <c r="E777" s="20">
        <v>1774.8</v>
      </c>
      <c r="F777" s="20">
        <v>59160</v>
      </c>
      <c r="G777" s="21">
        <f t="shared" si="44"/>
        <v>60934.8</v>
      </c>
    </row>
    <row r="778" spans="1:7" outlineLevel="2" x14ac:dyDescent="0.2">
      <c r="A778" s="17">
        <f t="shared" si="47"/>
        <v>15</v>
      </c>
      <c r="B778" s="22" t="s">
        <v>1088</v>
      </c>
      <c r="C778" s="22" t="s">
        <v>1107</v>
      </c>
      <c r="D778" s="23" t="s">
        <v>1109</v>
      </c>
      <c r="E778" s="20">
        <v>1719</v>
      </c>
      <c r="F778" s="20">
        <v>57300</v>
      </c>
      <c r="G778" s="21">
        <f t="shared" si="44"/>
        <v>59019</v>
      </c>
    </row>
    <row r="779" spans="1:7" outlineLevel="2" x14ac:dyDescent="0.2">
      <c r="A779" s="17">
        <f t="shared" si="47"/>
        <v>16</v>
      </c>
      <c r="B779" s="22" t="s">
        <v>1088</v>
      </c>
      <c r="C779" s="22" t="s">
        <v>1110</v>
      </c>
      <c r="D779" s="23" t="s">
        <v>1111</v>
      </c>
      <c r="E779" s="20">
        <v>36627.480000000003</v>
      </c>
      <c r="F779" s="20">
        <v>2991</v>
      </c>
      <c r="G779" s="21">
        <f t="shared" si="44"/>
        <v>39618.480000000003</v>
      </c>
    </row>
    <row r="780" spans="1:7" outlineLevel="2" x14ac:dyDescent="0.2">
      <c r="A780" s="17">
        <f t="shared" si="47"/>
        <v>17</v>
      </c>
      <c r="B780" s="22" t="s">
        <v>1088</v>
      </c>
      <c r="C780" s="22" t="s">
        <v>1110</v>
      </c>
      <c r="D780" s="23" t="s">
        <v>1112</v>
      </c>
      <c r="E780" s="20">
        <v>1609.2</v>
      </c>
      <c r="F780" s="20">
        <v>53640</v>
      </c>
      <c r="G780" s="21">
        <f t="shared" si="44"/>
        <v>55249.2</v>
      </c>
    </row>
    <row r="781" spans="1:7" outlineLevel="2" x14ac:dyDescent="0.2">
      <c r="A781" s="17">
        <f t="shared" si="47"/>
        <v>18</v>
      </c>
      <c r="B781" s="22" t="s">
        <v>1088</v>
      </c>
      <c r="C781" s="22" t="s">
        <v>1110</v>
      </c>
      <c r="D781" s="23" t="s">
        <v>1113</v>
      </c>
      <c r="E781" s="20">
        <f>1691.1+7500</f>
        <v>9191.1</v>
      </c>
      <c r="F781" s="20">
        <v>56370</v>
      </c>
      <c r="G781" s="21">
        <f t="shared" ref="G781:G844" si="48">+E781+F781</f>
        <v>65561.100000000006</v>
      </c>
    </row>
    <row r="782" spans="1:7" outlineLevel="1" x14ac:dyDescent="0.2">
      <c r="A782" s="17"/>
      <c r="B782" s="24" t="s">
        <v>1114</v>
      </c>
      <c r="C782" s="22"/>
      <c r="D782" s="23"/>
      <c r="E782" s="20">
        <f>SUBTOTAL(9,E764:E781)</f>
        <v>881961.26</v>
      </c>
      <c r="F782" s="20">
        <f>SUBTOTAL(9,F764:F781)</f>
        <v>2526966</v>
      </c>
      <c r="G782" s="21">
        <f>SUBTOTAL(9,G764:G781)</f>
        <v>3408927.2600000002</v>
      </c>
    </row>
    <row r="783" spans="1:7" outlineLevel="2" x14ac:dyDescent="0.2">
      <c r="A783" s="17">
        <v>1</v>
      </c>
      <c r="B783" s="22" t="s">
        <v>1115</v>
      </c>
      <c r="C783" s="22" t="s">
        <v>1116</v>
      </c>
      <c r="D783" s="23" t="s">
        <v>1117</v>
      </c>
      <c r="E783" s="20">
        <f>1691.1+55.8</f>
        <v>1746.8999999999999</v>
      </c>
      <c r="F783" s="20">
        <f>56370+1860</f>
        <v>58230</v>
      </c>
      <c r="G783" s="21">
        <f t="shared" si="48"/>
        <v>59976.9</v>
      </c>
    </row>
    <row r="784" spans="1:7" outlineLevel="2" x14ac:dyDescent="0.2">
      <c r="A784" s="17">
        <f t="shared" ref="A784:A789" si="49">+A783+1</f>
        <v>2</v>
      </c>
      <c r="B784" s="18" t="s">
        <v>1115</v>
      </c>
      <c r="C784" s="18" t="s">
        <v>1116</v>
      </c>
      <c r="D784" s="19" t="s">
        <v>1118</v>
      </c>
      <c r="E784" s="20">
        <v>4284</v>
      </c>
      <c r="F784" s="20">
        <v>85680</v>
      </c>
      <c r="G784" s="21">
        <f t="shared" si="48"/>
        <v>89964</v>
      </c>
    </row>
    <row r="785" spans="1:7" outlineLevel="2" x14ac:dyDescent="0.2">
      <c r="A785" s="17">
        <f t="shared" si="49"/>
        <v>3</v>
      </c>
      <c r="B785" s="18" t="s">
        <v>1115</v>
      </c>
      <c r="C785" s="18" t="s">
        <v>1119</v>
      </c>
      <c r="D785" s="19" t="s">
        <v>1120</v>
      </c>
      <c r="E785" s="20">
        <v>43866.2</v>
      </c>
      <c r="F785" s="20">
        <v>260940</v>
      </c>
      <c r="G785" s="21">
        <f t="shared" si="48"/>
        <v>304806.2</v>
      </c>
    </row>
    <row r="786" spans="1:7" outlineLevel="2" x14ac:dyDescent="0.2">
      <c r="A786" s="17">
        <f t="shared" si="49"/>
        <v>4</v>
      </c>
      <c r="B786" s="18" t="s">
        <v>1115</v>
      </c>
      <c r="C786" s="18" t="s">
        <v>1121</v>
      </c>
      <c r="D786" s="19" t="s">
        <v>1122</v>
      </c>
      <c r="E786" s="20">
        <v>33088.699999999997</v>
      </c>
      <c r="F786" s="20">
        <v>226710</v>
      </c>
      <c r="G786" s="21">
        <f t="shared" si="48"/>
        <v>259798.7</v>
      </c>
    </row>
    <row r="787" spans="1:7" outlineLevel="2" x14ac:dyDescent="0.2">
      <c r="A787" s="17">
        <f t="shared" si="49"/>
        <v>5</v>
      </c>
      <c r="B787" s="18" t="s">
        <v>1115</v>
      </c>
      <c r="C787" s="18" t="s">
        <v>1116</v>
      </c>
      <c r="D787" s="19" t="s">
        <v>1123</v>
      </c>
      <c r="E787" s="20"/>
      <c r="F787" s="20">
        <v>67200</v>
      </c>
      <c r="G787" s="21">
        <f t="shared" si="48"/>
        <v>67200</v>
      </c>
    </row>
    <row r="788" spans="1:7" outlineLevel="2" x14ac:dyDescent="0.2">
      <c r="A788" s="17">
        <f t="shared" si="49"/>
        <v>6</v>
      </c>
      <c r="B788" s="22" t="s">
        <v>1115</v>
      </c>
      <c r="C788" s="22" t="s">
        <v>1116</v>
      </c>
      <c r="D788" s="23" t="s">
        <v>1124</v>
      </c>
      <c r="E788" s="20">
        <v>1890.9</v>
      </c>
      <c r="F788" s="20">
        <v>63030</v>
      </c>
      <c r="G788" s="21">
        <f t="shared" si="48"/>
        <v>64920.9</v>
      </c>
    </row>
    <row r="789" spans="1:7" outlineLevel="2" x14ac:dyDescent="0.2">
      <c r="A789" s="17">
        <f t="shared" si="49"/>
        <v>7</v>
      </c>
      <c r="B789" s="22" t="s">
        <v>1115</v>
      </c>
      <c r="C789" s="22" t="s">
        <v>1121</v>
      </c>
      <c r="D789" s="23" t="s">
        <v>1125</v>
      </c>
      <c r="E789" s="20">
        <v>1746.9</v>
      </c>
      <c r="F789" s="20">
        <v>58230</v>
      </c>
      <c r="G789" s="21">
        <f t="shared" si="48"/>
        <v>59976.9</v>
      </c>
    </row>
    <row r="790" spans="1:7" outlineLevel="1" x14ac:dyDescent="0.2">
      <c r="A790" s="17"/>
      <c r="B790" s="24" t="s">
        <v>1126</v>
      </c>
      <c r="C790" s="22"/>
      <c r="D790" s="23"/>
      <c r="E790" s="20">
        <f>SUBTOTAL(9,E783:E789)</f>
        <v>86623.599999999977</v>
      </c>
      <c r="F790" s="20">
        <f>SUBTOTAL(9,F783:F789)</f>
        <v>820020</v>
      </c>
      <c r="G790" s="21">
        <f>SUBTOTAL(9,G783:G789)</f>
        <v>906643.60000000009</v>
      </c>
    </row>
    <row r="791" spans="1:7" outlineLevel="2" x14ac:dyDescent="0.2">
      <c r="A791" s="17">
        <v>1</v>
      </c>
      <c r="B791" s="22" t="s">
        <v>1127</v>
      </c>
      <c r="C791" s="22" t="s">
        <v>1128</v>
      </c>
      <c r="D791" s="23" t="s">
        <v>1129</v>
      </c>
      <c r="E791" s="20">
        <v>192951.3</v>
      </c>
      <c r="F791" s="20">
        <f>1008630+4500+500000</f>
        <v>1513130</v>
      </c>
      <c r="G791" s="21">
        <f t="shared" si="48"/>
        <v>1706081.3</v>
      </c>
    </row>
    <row r="792" spans="1:7" outlineLevel="2" x14ac:dyDescent="0.2">
      <c r="A792" s="17">
        <f t="shared" ref="A792:A816" si="50">+A791+1</f>
        <v>2</v>
      </c>
      <c r="B792" s="18" t="s">
        <v>1127</v>
      </c>
      <c r="C792" s="18" t="s">
        <v>1128</v>
      </c>
      <c r="D792" s="19" t="s">
        <v>1130</v>
      </c>
      <c r="E792" s="20">
        <v>220502.79</v>
      </c>
      <c r="F792" s="20"/>
      <c r="G792" s="21">
        <f t="shared" si="48"/>
        <v>220502.79</v>
      </c>
    </row>
    <row r="793" spans="1:7" outlineLevel="2" x14ac:dyDescent="0.2">
      <c r="A793" s="17">
        <f t="shared" si="50"/>
        <v>3</v>
      </c>
      <c r="B793" s="18" t="s">
        <v>1127</v>
      </c>
      <c r="C793" s="18" t="s">
        <v>1131</v>
      </c>
      <c r="D793" s="19" t="s">
        <v>1132</v>
      </c>
      <c r="E793" s="20">
        <v>8200</v>
      </c>
      <c r="F793" s="20">
        <v>101760</v>
      </c>
      <c r="G793" s="21">
        <f t="shared" si="48"/>
        <v>109960</v>
      </c>
    </row>
    <row r="794" spans="1:7" outlineLevel="2" x14ac:dyDescent="0.2">
      <c r="A794" s="17">
        <f t="shared" si="50"/>
        <v>4</v>
      </c>
      <c r="B794" s="18" t="s">
        <v>1127</v>
      </c>
      <c r="C794" s="18" t="s">
        <v>1131</v>
      </c>
      <c r="D794" s="19" t="s">
        <v>1133</v>
      </c>
      <c r="E794" s="20">
        <v>23701.5</v>
      </c>
      <c r="F794" s="20">
        <v>215125</v>
      </c>
      <c r="G794" s="21">
        <f t="shared" si="48"/>
        <v>238826.5</v>
      </c>
    </row>
    <row r="795" spans="1:7" outlineLevel="2" x14ac:dyDescent="0.2">
      <c r="A795" s="17">
        <f t="shared" si="50"/>
        <v>5</v>
      </c>
      <c r="B795" s="18" t="s">
        <v>1127</v>
      </c>
      <c r="C795" s="18" t="s">
        <v>1131</v>
      </c>
      <c r="D795" s="19" t="s">
        <v>1134</v>
      </c>
      <c r="E795" s="20">
        <v>41732.800000000003</v>
      </c>
      <c r="F795" s="20">
        <v>243360</v>
      </c>
      <c r="G795" s="21">
        <f t="shared" si="48"/>
        <v>285092.8</v>
      </c>
    </row>
    <row r="796" spans="1:7" outlineLevel="2" x14ac:dyDescent="0.2">
      <c r="A796" s="17">
        <f t="shared" si="50"/>
        <v>6</v>
      </c>
      <c r="B796" s="18" t="s">
        <v>1127</v>
      </c>
      <c r="C796" s="18" t="s">
        <v>1135</v>
      </c>
      <c r="D796" s="19" t="s">
        <v>1136</v>
      </c>
      <c r="E796" s="20">
        <v>61148.160000000003</v>
      </c>
      <c r="F796" s="20">
        <v>63030</v>
      </c>
      <c r="G796" s="21">
        <f t="shared" si="48"/>
        <v>124178.16</v>
      </c>
    </row>
    <row r="797" spans="1:7" outlineLevel="2" x14ac:dyDescent="0.2">
      <c r="A797" s="17">
        <f t="shared" si="50"/>
        <v>7</v>
      </c>
      <c r="B797" s="18" t="s">
        <v>1127</v>
      </c>
      <c r="C797" s="18" t="s">
        <v>1128</v>
      </c>
      <c r="D797" s="19" t="s">
        <v>1137</v>
      </c>
      <c r="E797" s="20">
        <v>43484.160000000003</v>
      </c>
      <c r="F797" s="20">
        <v>163230</v>
      </c>
      <c r="G797" s="21">
        <f t="shared" si="48"/>
        <v>206714.16</v>
      </c>
    </row>
    <row r="798" spans="1:7" outlineLevel="2" x14ac:dyDescent="0.2">
      <c r="A798" s="17">
        <f t="shared" si="50"/>
        <v>8</v>
      </c>
      <c r="B798" s="18" t="s">
        <v>1127</v>
      </c>
      <c r="C798" s="18" t="s">
        <v>1138</v>
      </c>
      <c r="D798" s="19" t="s">
        <v>1139</v>
      </c>
      <c r="E798" s="20">
        <v>16202</v>
      </c>
      <c r="F798" s="20">
        <v>73740</v>
      </c>
      <c r="G798" s="21">
        <f t="shared" si="48"/>
        <v>89942</v>
      </c>
    </row>
    <row r="799" spans="1:7" outlineLevel="2" x14ac:dyDescent="0.2">
      <c r="A799" s="17">
        <f t="shared" si="50"/>
        <v>9</v>
      </c>
      <c r="B799" s="22" t="s">
        <v>1127</v>
      </c>
      <c r="C799" s="22" t="s">
        <v>1131</v>
      </c>
      <c r="D799" s="23" t="s">
        <v>1140</v>
      </c>
      <c r="E799" s="20"/>
      <c r="F799" s="20">
        <v>166320</v>
      </c>
      <c r="G799" s="21">
        <f t="shared" si="48"/>
        <v>166320</v>
      </c>
    </row>
    <row r="800" spans="1:7" outlineLevel="2" x14ac:dyDescent="0.2">
      <c r="A800" s="17">
        <f t="shared" si="50"/>
        <v>10</v>
      </c>
      <c r="B800" s="22" t="s">
        <v>1127</v>
      </c>
      <c r="C800" s="22" t="s">
        <v>1131</v>
      </c>
      <c r="D800" s="23" t="s">
        <v>1141</v>
      </c>
      <c r="E800" s="20">
        <v>1832.4</v>
      </c>
      <c r="F800" s="20">
        <v>61080</v>
      </c>
      <c r="G800" s="21">
        <f t="shared" si="48"/>
        <v>62912.4</v>
      </c>
    </row>
    <row r="801" spans="1:7" outlineLevel="2" x14ac:dyDescent="0.2">
      <c r="A801" s="17">
        <f t="shared" si="50"/>
        <v>11</v>
      </c>
      <c r="B801" s="22" t="s">
        <v>1127</v>
      </c>
      <c r="C801" s="22" t="s">
        <v>1131</v>
      </c>
      <c r="D801" s="23" t="s">
        <v>1142</v>
      </c>
      <c r="E801" s="20">
        <v>14704.5</v>
      </c>
      <c r="F801" s="20">
        <v>151470</v>
      </c>
      <c r="G801" s="21">
        <f t="shared" si="48"/>
        <v>166174.5</v>
      </c>
    </row>
    <row r="802" spans="1:7" outlineLevel="2" x14ac:dyDescent="0.2">
      <c r="A802" s="17">
        <f t="shared" si="50"/>
        <v>12</v>
      </c>
      <c r="B802" s="22" t="s">
        <v>1127</v>
      </c>
      <c r="C802" s="22" t="s">
        <v>1131</v>
      </c>
      <c r="D802" s="23" t="s">
        <v>1143</v>
      </c>
      <c r="E802" s="20"/>
      <c r="F802" s="20">
        <v>49950</v>
      </c>
      <c r="G802" s="21">
        <f t="shared" si="48"/>
        <v>49950</v>
      </c>
    </row>
    <row r="803" spans="1:7" outlineLevel="2" x14ac:dyDescent="0.2">
      <c r="A803" s="17">
        <f t="shared" si="50"/>
        <v>13</v>
      </c>
      <c r="B803" s="22" t="s">
        <v>1127</v>
      </c>
      <c r="C803" s="22" t="s">
        <v>1144</v>
      </c>
      <c r="D803" s="23" t="s">
        <v>1145</v>
      </c>
      <c r="E803" s="20"/>
      <c r="F803" s="20">
        <v>107340</v>
      </c>
      <c r="G803" s="21">
        <f t="shared" si="48"/>
        <v>107340</v>
      </c>
    </row>
    <row r="804" spans="1:7" outlineLevel="2" x14ac:dyDescent="0.2">
      <c r="A804" s="17">
        <f t="shared" si="50"/>
        <v>14</v>
      </c>
      <c r="B804" s="22" t="s">
        <v>1127</v>
      </c>
      <c r="C804" s="22" t="s">
        <v>1144</v>
      </c>
      <c r="D804" s="23" t="s">
        <v>98</v>
      </c>
      <c r="E804" s="20"/>
      <c r="F804" s="20">
        <v>54570</v>
      </c>
      <c r="G804" s="21">
        <f t="shared" si="48"/>
        <v>54570</v>
      </c>
    </row>
    <row r="805" spans="1:7" outlineLevel="2" x14ac:dyDescent="0.2">
      <c r="A805" s="17">
        <f t="shared" si="50"/>
        <v>15</v>
      </c>
      <c r="B805" s="22" t="s">
        <v>1127</v>
      </c>
      <c r="C805" s="22" t="s">
        <v>1144</v>
      </c>
      <c r="D805" s="23" t="s">
        <v>1146</v>
      </c>
      <c r="E805" s="20">
        <v>15616.5</v>
      </c>
      <c r="F805" s="20">
        <v>252180</v>
      </c>
      <c r="G805" s="21">
        <f t="shared" si="48"/>
        <v>267796.5</v>
      </c>
    </row>
    <row r="806" spans="1:7" outlineLevel="2" x14ac:dyDescent="0.2">
      <c r="A806" s="17">
        <f t="shared" si="50"/>
        <v>16</v>
      </c>
      <c r="B806" s="22" t="s">
        <v>1127</v>
      </c>
      <c r="C806" s="22" t="s">
        <v>1147</v>
      </c>
      <c r="D806" s="23" t="s">
        <v>1148</v>
      </c>
      <c r="E806" s="20">
        <v>25405.17</v>
      </c>
      <c r="F806" s="20"/>
      <c r="G806" s="21">
        <f t="shared" si="48"/>
        <v>25405.17</v>
      </c>
    </row>
    <row r="807" spans="1:7" outlineLevel="2" x14ac:dyDescent="0.2">
      <c r="A807" s="17">
        <f t="shared" si="50"/>
        <v>17</v>
      </c>
      <c r="B807" s="22" t="s">
        <v>1127</v>
      </c>
      <c r="C807" s="22" t="s">
        <v>1149</v>
      </c>
      <c r="D807" s="23" t="s">
        <v>184</v>
      </c>
      <c r="E807" s="20">
        <v>27170.61</v>
      </c>
      <c r="F807" s="20"/>
      <c r="G807" s="21">
        <f t="shared" si="48"/>
        <v>27170.61</v>
      </c>
    </row>
    <row r="808" spans="1:7" outlineLevel="2" x14ac:dyDescent="0.2">
      <c r="A808" s="17">
        <f t="shared" si="50"/>
        <v>18</v>
      </c>
      <c r="B808" s="22" t="s">
        <v>1127</v>
      </c>
      <c r="C808" s="22" t="s">
        <v>1135</v>
      </c>
      <c r="D808" s="23" t="s">
        <v>1150</v>
      </c>
      <c r="E808" s="20">
        <v>95264.43</v>
      </c>
      <c r="F808" s="20">
        <v>72810</v>
      </c>
      <c r="G808" s="21">
        <f t="shared" si="48"/>
        <v>168074.43</v>
      </c>
    </row>
    <row r="809" spans="1:7" outlineLevel="2" x14ac:dyDescent="0.2">
      <c r="A809" s="17">
        <f t="shared" si="50"/>
        <v>19</v>
      </c>
      <c r="B809" s="22" t="s">
        <v>1127</v>
      </c>
      <c r="C809" s="22" t="s">
        <v>1135</v>
      </c>
      <c r="D809" s="23" t="s">
        <v>1151</v>
      </c>
      <c r="E809" s="20">
        <f>1861.2+57.6</f>
        <v>1918.8</v>
      </c>
      <c r="F809" s="20">
        <f>62040+1920</f>
        <v>63960</v>
      </c>
      <c r="G809" s="21">
        <f t="shared" si="48"/>
        <v>65878.8</v>
      </c>
    </row>
    <row r="810" spans="1:7" outlineLevel="2" x14ac:dyDescent="0.2">
      <c r="A810" s="17">
        <f t="shared" si="50"/>
        <v>20</v>
      </c>
      <c r="B810" s="22" t="s">
        <v>1127</v>
      </c>
      <c r="C810" s="22" t="s">
        <v>1152</v>
      </c>
      <c r="D810" s="23" t="s">
        <v>1153</v>
      </c>
      <c r="E810" s="20">
        <v>39513</v>
      </c>
      <c r="F810" s="20"/>
      <c r="G810" s="21">
        <f t="shared" si="48"/>
        <v>39513</v>
      </c>
    </row>
    <row r="811" spans="1:7" outlineLevel="2" x14ac:dyDescent="0.2">
      <c r="A811" s="17">
        <f t="shared" si="50"/>
        <v>21</v>
      </c>
      <c r="B811" s="22" t="s">
        <v>1127</v>
      </c>
      <c r="C811" s="22" t="s">
        <v>1128</v>
      </c>
      <c r="D811" s="23" t="s">
        <v>1154</v>
      </c>
      <c r="E811" s="20"/>
      <c r="F811" s="20">
        <v>53640</v>
      </c>
      <c r="G811" s="21">
        <f t="shared" si="48"/>
        <v>53640</v>
      </c>
    </row>
    <row r="812" spans="1:7" outlineLevel="2" x14ac:dyDescent="0.2">
      <c r="A812" s="17">
        <f t="shared" si="50"/>
        <v>22</v>
      </c>
      <c r="B812" s="22" t="s">
        <v>1127</v>
      </c>
      <c r="C812" s="22" t="s">
        <v>1128</v>
      </c>
      <c r="D812" s="23" t="s">
        <v>1155</v>
      </c>
      <c r="E812" s="20">
        <v>55307.66</v>
      </c>
      <c r="F812" s="20"/>
      <c r="G812" s="21">
        <f t="shared" si="48"/>
        <v>55307.66</v>
      </c>
    </row>
    <row r="813" spans="1:7" outlineLevel="2" x14ac:dyDescent="0.2">
      <c r="A813" s="17">
        <f t="shared" si="50"/>
        <v>23</v>
      </c>
      <c r="B813" s="22" t="s">
        <v>1127</v>
      </c>
      <c r="C813" s="22" t="s">
        <v>1128</v>
      </c>
      <c r="D813" s="23" t="s">
        <v>1156</v>
      </c>
      <c r="E813" s="20"/>
      <c r="F813" s="20">
        <v>262680</v>
      </c>
      <c r="G813" s="21">
        <f t="shared" si="48"/>
        <v>262680</v>
      </c>
    </row>
    <row r="814" spans="1:7" outlineLevel="2" x14ac:dyDescent="0.2">
      <c r="A814" s="17">
        <f t="shared" si="50"/>
        <v>24</v>
      </c>
      <c r="B814" s="22" t="s">
        <v>1127</v>
      </c>
      <c r="C814" s="22" t="s">
        <v>1128</v>
      </c>
      <c r="D814" s="23" t="s">
        <v>1157</v>
      </c>
      <c r="E814" s="20">
        <v>50656.32</v>
      </c>
      <c r="F814" s="20"/>
      <c r="G814" s="21">
        <f t="shared" si="48"/>
        <v>50656.32</v>
      </c>
    </row>
    <row r="815" spans="1:7" outlineLevel="2" x14ac:dyDescent="0.2">
      <c r="A815" s="17">
        <f t="shared" si="50"/>
        <v>25</v>
      </c>
      <c r="B815" s="22" t="s">
        <v>1127</v>
      </c>
      <c r="C815" s="22" t="s">
        <v>1128</v>
      </c>
      <c r="D815" s="23" t="s">
        <v>1158</v>
      </c>
      <c r="E815" s="20">
        <f>4366.5+2171</f>
        <v>6537.5</v>
      </c>
      <c r="F815" s="20">
        <f>87330+3420</f>
        <v>90750</v>
      </c>
      <c r="G815" s="21">
        <f t="shared" si="48"/>
        <v>97287.5</v>
      </c>
    </row>
    <row r="816" spans="1:7" outlineLevel="2" x14ac:dyDescent="0.2">
      <c r="A816" s="17">
        <f t="shared" si="50"/>
        <v>26</v>
      </c>
      <c r="B816" s="22" t="s">
        <v>1127</v>
      </c>
      <c r="C816" s="22" t="s">
        <v>1128</v>
      </c>
      <c r="D816" s="23" t="s">
        <v>1159</v>
      </c>
      <c r="E816" s="20"/>
      <c r="F816" s="20">
        <v>110010</v>
      </c>
      <c r="G816" s="21">
        <f t="shared" si="48"/>
        <v>110010</v>
      </c>
    </row>
    <row r="817" spans="1:7" outlineLevel="1" x14ac:dyDescent="0.2">
      <c r="A817" s="17"/>
      <c r="B817" s="24" t="s">
        <v>1160</v>
      </c>
      <c r="C817" s="22"/>
      <c r="D817" s="23"/>
      <c r="E817" s="20">
        <f>SUBTOTAL(9,E791:E816)</f>
        <v>941849.60000000009</v>
      </c>
      <c r="F817" s="20">
        <f>SUBTOTAL(9,F791:F816)</f>
        <v>3870135</v>
      </c>
      <c r="G817" s="21">
        <f>SUBTOTAL(9,G791:G816)</f>
        <v>4811984.5999999996</v>
      </c>
    </row>
    <row r="818" spans="1:7" outlineLevel="2" x14ac:dyDescent="0.2">
      <c r="A818" s="17">
        <v>1</v>
      </c>
      <c r="B818" s="22" t="s">
        <v>1161</v>
      </c>
      <c r="C818" s="22" t="s">
        <v>1162</v>
      </c>
      <c r="D818" s="23" t="s">
        <v>1163</v>
      </c>
      <c r="E818" s="20">
        <v>55198.94</v>
      </c>
      <c r="F818" s="20">
        <v>280630</v>
      </c>
      <c r="G818" s="21">
        <f t="shared" si="48"/>
        <v>335828.94</v>
      </c>
    </row>
    <row r="819" spans="1:7" outlineLevel="2" x14ac:dyDescent="0.2">
      <c r="A819" s="17">
        <f t="shared" ref="A819:A828" si="51">+A818+1</f>
        <v>2</v>
      </c>
      <c r="B819" s="18" t="s">
        <v>1161</v>
      </c>
      <c r="C819" s="18" t="s">
        <v>1164</v>
      </c>
      <c r="D819" s="19" t="s">
        <v>1165</v>
      </c>
      <c r="E819" s="20">
        <v>4611.6000000000004</v>
      </c>
      <c r="F819" s="20">
        <v>153720</v>
      </c>
      <c r="G819" s="21">
        <f t="shared" si="48"/>
        <v>158331.6</v>
      </c>
    </row>
    <row r="820" spans="1:7" outlineLevel="2" x14ac:dyDescent="0.2">
      <c r="A820" s="17">
        <f t="shared" si="51"/>
        <v>3</v>
      </c>
      <c r="B820" s="18" t="s">
        <v>1161</v>
      </c>
      <c r="C820" s="18" t="s">
        <v>1162</v>
      </c>
      <c r="D820" s="19" t="s">
        <v>1166</v>
      </c>
      <c r="E820" s="20">
        <v>1637.1</v>
      </c>
      <c r="F820" s="20">
        <v>54570</v>
      </c>
      <c r="G820" s="21">
        <f t="shared" si="48"/>
        <v>56207.1</v>
      </c>
    </row>
    <row r="821" spans="1:7" outlineLevel="2" x14ac:dyDescent="0.2">
      <c r="A821" s="17">
        <f t="shared" si="51"/>
        <v>4</v>
      </c>
      <c r="B821" s="18" t="s">
        <v>1161</v>
      </c>
      <c r="C821" s="18" t="s">
        <v>1167</v>
      </c>
      <c r="D821" s="19" t="s">
        <v>1168</v>
      </c>
      <c r="E821" s="20">
        <v>4497.3</v>
      </c>
      <c r="F821" s="20">
        <v>149910</v>
      </c>
      <c r="G821" s="21">
        <f t="shared" si="48"/>
        <v>154407.29999999999</v>
      </c>
    </row>
    <row r="822" spans="1:7" outlineLevel="2" x14ac:dyDescent="0.2">
      <c r="A822" s="17">
        <f t="shared" si="51"/>
        <v>5</v>
      </c>
      <c r="B822" s="22" t="s">
        <v>1161</v>
      </c>
      <c r="C822" s="22" t="s">
        <v>1169</v>
      </c>
      <c r="D822" s="23" t="s">
        <v>1170</v>
      </c>
      <c r="E822" s="20">
        <v>31453.98</v>
      </c>
      <c r="F822" s="20"/>
      <c r="G822" s="21">
        <f t="shared" si="48"/>
        <v>31453.98</v>
      </c>
    </row>
    <row r="823" spans="1:7" outlineLevel="2" x14ac:dyDescent="0.2">
      <c r="A823" s="17">
        <f t="shared" si="51"/>
        <v>6</v>
      </c>
      <c r="B823" s="22" t="s">
        <v>1161</v>
      </c>
      <c r="C823" s="22" t="s">
        <v>1164</v>
      </c>
      <c r="D823" s="23" t="s">
        <v>1171</v>
      </c>
      <c r="E823" s="20">
        <v>10500</v>
      </c>
      <c r="F823" s="20">
        <v>104520</v>
      </c>
      <c r="G823" s="21">
        <f t="shared" si="48"/>
        <v>115020</v>
      </c>
    </row>
    <row r="824" spans="1:7" outlineLevel="2" x14ac:dyDescent="0.2">
      <c r="A824" s="17">
        <f t="shared" si="51"/>
        <v>7</v>
      </c>
      <c r="B824" s="22" t="s">
        <v>1161</v>
      </c>
      <c r="C824" s="22" t="s">
        <v>1164</v>
      </c>
      <c r="D824" s="23" t="s">
        <v>1172</v>
      </c>
      <c r="E824" s="20"/>
      <c r="F824" s="20">
        <v>56370</v>
      </c>
      <c r="G824" s="21">
        <f t="shared" si="48"/>
        <v>56370</v>
      </c>
    </row>
    <row r="825" spans="1:7" outlineLevel="2" x14ac:dyDescent="0.2">
      <c r="A825" s="17">
        <f t="shared" si="51"/>
        <v>8</v>
      </c>
      <c r="B825" s="22" t="s">
        <v>1161</v>
      </c>
      <c r="C825" s="22" t="s">
        <v>1162</v>
      </c>
      <c r="D825" s="23" t="s">
        <v>1173</v>
      </c>
      <c r="E825" s="20">
        <v>1803.6</v>
      </c>
      <c r="F825" s="20">
        <v>60120</v>
      </c>
      <c r="G825" s="21">
        <f t="shared" si="48"/>
        <v>61923.6</v>
      </c>
    </row>
    <row r="826" spans="1:7" outlineLevel="2" x14ac:dyDescent="0.2">
      <c r="A826" s="17">
        <f t="shared" si="51"/>
        <v>9</v>
      </c>
      <c r="B826" s="22" t="s">
        <v>1161</v>
      </c>
      <c r="C826" s="22" t="s">
        <v>1167</v>
      </c>
      <c r="D826" s="23" t="s">
        <v>1174</v>
      </c>
      <c r="E826" s="20">
        <v>1803.6</v>
      </c>
      <c r="F826" s="20">
        <v>60120</v>
      </c>
      <c r="G826" s="21">
        <f t="shared" si="48"/>
        <v>61923.6</v>
      </c>
    </row>
    <row r="827" spans="1:7" outlineLevel="2" x14ac:dyDescent="0.2">
      <c r="A827" s="17">
        <f t="shared" si="51"/>
        <v>10</v>
      </c>
      <c r="B827" s="22" t="s">
        <v>1161</v>
      </c>
      <c r="C827" s="22" t="s">
        <v>1167</v>
      </c>
      <c r="D827" s="23" t="s">
        <v>1175</v>
      </c>
      <c r="E827" s="20">
        <v>1966.5</v>
      </c>
      <c r="F827" s="20">
        <v>65550</v>
      </c>
      <c r="G827" s="21">
        <f t="shared" si="48"/>
        <v>67516.5</v>
      </c>
    </row>
    <row r="828" spans="1:7" outlineLevel="2" x14ac:dyDescent="0.2">
      <c r="A828" s="17">
        <f t="shared" si="51"/>
        <v>11</v>
      </c>
      <c r="B828" s="22" t="s">
        <v>1161</v>
      </c>
      <c r="C828" s="22" t="s">
        <v>1167</v>
      </c>
      <c r="D828" s="32" t="s">
        <v>1176</v>
      </c>
      <c r="E828" s="20">
        <v>1609.2</v>
      </c>
      <c r="F828" s="20">
        <v>107280</v>
      </c>
      <c r="G828" s="21">
        <f t="shared" si="48"/>
        <v>108889.2</v>
      </c>
    </row>
    <row r="829" spans="1:7" outlineLevel="1" x14ac:dyDescent="0.2">
      <c r="A829" s="17"/>
      <c r="B829" s="24" t="s">
        <v>1177</v>
      </c>
      <c r="C829" s="22"/>
      <c r="D829" s="32"/>
      <c r="E829" s="20">
        <f>SUBTOTAL(9,E818:E828)</f>
        <v>115081.82</v>
      </c>
      <c r="F829" s="20">
        <f>SUBTOTAL(9,F818:F828)</f>
        <v>1092790</v>
      </c>
      <c r="G829" s="21">
        <f>SUBTOTAL(9,G818:G828)</f>
        <v>1207871.8199999998</v>
      </c>
    </row>
    <row r="830" spans="1:7" outlineLevel="2" x14ac:dyDescent="0.2">
      <c r="A830" s="17">
        <v>1</v>
      </c>
      <c r="B830" s="22" t="s">
        <v>1178</v>
      </c>
      <c r="C830" s="22" t="s">
        <v>1179</v>
      </c>
      <c r="D830" s="23" t="s">
        <v>1180</v>
      </c>
      <c r="E830" s="20">
        <v>231000.39</v>
      </c>
      <c r="F830" s="20">
        <v>62040</v>
      </c>
      <c r="G830" s="21">
        <f t="shared" si="48"/>
        <v>293040.39</v>
      </c>
    </row>
    <row r="831" spans="1:7" outlineLevel="2" x14ac:dyDescent="0.2">
      <c r="A831" s="17">
        <f t="shared" ref="A831:A845" si="52">+A830+1</f>
        <v>2</v>
      </c>
      <c r="B831" s="18" t="s">
        <v>1178</v>
      </c>
      <c r="C831" s="18" t="s">
        <v>1179</v>
      </c>
      <c r="D831" s="19" t="s">
        <v>1181</v>
      </c>
      <c r="E831" s="20">
        <v>35810.400000000001</v>
      </c>
      <c r="F831" s="20">
        <v>85680</v>
      </c>
      <c r="G831" s="21">
        <f t="shared" si="48"/>
        <v>121490.4</v>
      </c>
    </row>
    <row r="832" spans="1:7" outlineLevel="2" x14ac:dyDescent="0.2">
      <c r="A832" s="17">
        <f t="shared" si="52"/>
        <v>3</v>
      </c>
      <c r="B832" s="18" t="s">
        <v>1178</v>
      </c>
      <c r="C832" s="18" t="s">
        <v>1182</v>
      </c>
      <c r="D832" s="19" t="s">
        <v>1183</v>
      </c>
      <c r="E832" s="20">
        <v>36712.199999999997</v>
      </c>
      <c r="F832" s="20"/>
      <c r="G832" s="21">
        <f t="shared" si="48"/>
        <v>36712.199999999997</v>
      </c>
    </row>
    <row r="833" spans="1:7" outlineLevel="2" x14ac:dyDescent="0.2">
      <c r="A833" s="17">
        <f t="shared" si="52"/>
        <v>4</v>
      </c>
      <c r="B833" s="18" t="s">
        <v>1178</v>
      </c>
      <c r="C833" s="18" t="s">
        <v>1184</v>
      </c>
      <c r="D833" s="19" t="s">
        <v>1185</v>
      </c>
      <c r="E833" s="20">
        <v>32047.53</v>
      </c>
      <c r="F833" s="20"/>
      <c r="G833" s="21">
        <f t="shared" si="48"/>
        <v>32047.53</v>
      </c>
    </row>
    <row r="834" spans="1:7" outlineLevel="2" x14ac:dyDescent="0.2">
      <c r="A834" s="17">
        <f t="shared" si="52"/>
        <v>5</v>
      </c>
      <c r="B834" s="18" t="s">
        <v>1178</v>
      </c>
      <c r="C834" s="18" t="s">
        <v>1186</v>
      </c>
      <c r="D834" s="19" t="s">
        <v>1187</v>
      </c>
      <c r="E834" s="20">
        <v>35109.75</v>
      </c>
      <c r="F834" s="20"/>
      <c r="G834" s="21">
        <f t="shared" si="48"/>
        <v>35109.75</v>
      </c>
    </row>
    <row r="835" spans="1:7" outlineLevel="2" x14ac:dyDescent="0.2">
      <c r="A835" s="17">
        <f t="shared" si="52"/>
        <v>6</v>
      </c>
      <c r="B835" s="22" t="s">
        <v>1178</v>
      </c>
      <c r="C835" s="22" t="s">
        <v>1186</v>
      </c>
      <c r="D835" s="23" t="s">
        <v>1188</v>
      </c>
      <c r="E835" s="20">
        <v>15800</v>
      </c>
      <c r="F835" s="20">
        <v>116160</v>
      </c>
      <c r="G835" s="21">
        <f t="shared" si="48"/>
        <v>131960</v>
      </c>
    </row>
    <row r="836" spans="1:7" outlineLevel="2" x14ac:dyDescent="0.2">
      <c r="A836" s="17">
        <f t="shared" si="52"/>
        <v>7</v>
      </c>
      <c r="B836" s="22" t="s">
        <v>1178</v>
      </c>
      <c r="C836" s="22" t="s">
        <v>1184</v>
      </c>
      <c r="D836" s="23" t="s">
        <v>1189</v>
      </c>
      <c r="E836" s="20">
        <v>35217.72</v>
      </c>
      <c r="F836" s="20">
        <v>46320</v>
      </c>
      <c r="G836" s="21">
        <f t="shared" si="48"/>
        <v>81537.72</v>
      </c>
    </row>
    <row r="837" spans="1:7" outlineLevel="2" x14ac:dyDescent="0.2">
      <c r="A837" s="17">
        <f t="shared" si="52"/>
        <v>8</v>
      </c>
      <c r="B837" s="22" t="s">
        <v>1178</v>
      </c>
      <c r="C837" s="22" t="s">
        <v>1184</v>
      </c>
      <c r="D837" s="23" t="s">
        <v>1190</v>
      </c>
      <c r="E837" s="20">
        <v>32468.28</v>
      </c>
      <c r="F837" s="20"/>
      <c r="G837" s="21">
        <f t="shared" si="48"/>
        <v>32468.28</v>
      </c>
    </row>
    <row r="838" spans="1:7" outlineLevel="2" x14ac:dyDescent="0.2">
      <c r="A838" s="17">
        <f t="shared" si="52"/>
        <v>9</v>
      </c>
      <c r="B838" s="22" t="s">
        <v>1178</v>
      </c>
      <c r="C838" s="22" t="s">
        <v>1184</v>
      </c>
      <c r="D838" s="23" t="s">
        <v>1191</v>
      </c>
      <c r="E838" s="20">
        <v>32463.27</v>
      </c>
      <c r="F838" s="20"/>
      <c r="G838" s="21">
        <f t="shared" si="48"/>
        <v>32463.27</v>
      </c>
    </row>
    <row r="839" spans="1:7" outlineLevel="2" x14ac:dyDescent="0.2">
      <c r="A839" s="17">
        <f t="shared" si="52"/>
        <v>10</v>
      </c>
      <c r="B839" s="22" t="s">
        <v>1178</v>
      </c>
      <c r="C839" s="22" t="s">
        <v>1184</v>
      </c>
      <c r="D839" s="23" t="s">
        <v>1192</v>
      </c>
      <c r="E839" s="20">
        <v>33826.44</v>
      </c>
      <c r="F839" s="20"/>
      <c r="G839" s="21">
        <f t="shared" si="48"/>
        <v>33826.44</v>
      </c>
    </row>
    <row r="840" spans="1:7" outlineLevel="2" x14ac:dyDescent="0.2">
      <c r="A840" s="17">
        <f t="shared" si="52"/>
        <v>11</v>
      </c>
      <c r="B840" s="22" t="s">
        <v>1178</v>
      </c>
      <c r="C840" s="22" t="s">
        <v>1179</v>
      </c>
      <c r="D840" s="23" t="s">
        <v>1193</v>
      </c>
      <c r="E840" s="20">
        <v>37909.019999999997</v>
      </c>
      <c r="F840" s="20">
        <v>107310</v>
      </c>
      <c r="G840" s="21">
        <f t="shared" si="48"/>
        <v>145219.01999999999</v>
      </c>
    </row>
    <row r="841" spans="1:7" outlineLevel="2" x14ac:dyDescent="0.2">
      <c r="A841" s="17">
        <f t="shared" si="52"/>
        <v>12</v>
      </c>
      <c r="B841" s="22" t="s">
        <v>1178</v>
      </c>
      <c r="C841" s="22" t="s">
        <v>1179</v>
      </c>
      <c r="D841" s="23" t="s">
        <v>1194</v>
      </c>
      <c r="E841" s="20">
        <v>56863.89</v>
      </c>
      <c r="F841" s="20"/>
      <c r="G841" s="21">
        <f t="shared" si="48"/>
        <v>56863.89</v>
      </c>
    </row>
    <row r="842" spans="1:7" outlineLevel="2" x14ac:dyDescent="0.2">
      <c r="A842" s="17">
        <f t="shared" si="52"/>
        <v>13</v>
      </c>
      <c r="B842" s="22" t="s">
        <v>1178</v>
      </c>
      <c r="C842" s="22" t="s">
        <v>1195</v>
      </c>
      <c r="D842" s="23" t="s">
        <v>1196</v>
      </c>
      <c r="E842" s="20">
        <v>35108.519999999997</v>
      </c>
      <c r="F842" s="20"/>
      <c r="G842" s="21">
        <f t="shared" si="48"/>
        <v>35108.519999999997</v>
      </c>
    </row>
    <row r="843" spans="1:7" outlineLevel="2" x14ac:dyDescent="0.2">
      <c r="A843" s="17">
        <f t="shared" si="52"/>
        <v>14</v>
      </c>
      <c r="B843" s="22" t="s">
        <v>1178</v>
      </c>
      <c r="C843" s="22" t="s">
        <v>1195</v>
      </c>
      <c r="D843" s="23" t="s">
        <v>1197</v>
      </c>
      <c r="E843" s="20">
        <v>1414.8</v>
      </c>
      <c r="F843" s="20">
        <v>47160</v>
      </c>
      <c r="G843" s="21">
        <f t="shared" si="48"/>
        <v>48574.8</v>
      </c>
    </row>
    <row r="844" spans="1:7" outlineLevel="2" x14ac:dyDescent="0.2">
      <c r="A844" s="17">
        <f t="shared" si="52"/>
        <v>15</v>
      </c>
      <c r="B844" s="22" t="s">
        <v>1178</v>
      </c>
      <c r="C844" s="22" t="s">
        <v>1186</v>
      </c>
      <c r="D844" s="23" t="s">
        <v>1198</v>
      </c>
      <c r="E844" s="20">
        <v>36275.01</v>
      </c>
      <c r="F844" s="20"/>
      <c r="G844" s="21">
        <f t="shared" si="48"/>
        <v>36275.01</v>
      </c>
    </row>
    <row r="845" spans="1:7" outlineLevel="2" x14ac:dyDescent="0.2">
      <c r="A845" s="17">
        <f t="shared" si="52"/>
        <v>16</v>
      </c>
      <c r="B845" s="22" t="s">
        <v>1178</v>
      </c>
      <c r="C845" s="22" t="s">
        <v>1199</v>
      </c>
      <c r="D845" s="23" t="s">
        <v>1200</v>
      </c>
      <c r="E845" s="20">
        <v>35108.519999999997</v>
      </c>
      <c r="F845" s="20"/>
      <c r="G845" s="21">
        <f t="shared" ref="G845:G908" si="53">+E845+F845</f>
        <v>35108.519999999997</v>
      </c>
    </row>
    <row r="846" spans="1:7" outlineLevel="1" x14ac:dyDescent="0.2">
      <c r="A846" s="17"/>
      <c r="B846" s="24" t="s">
        <v>1201</v>
      </c>
      <c r="C846" s="22"/>
      <c r="D846" s="23"/>
      <c r="E846" s="20">
        <f>SUBTOTAL(9,E830:E845)</f>
        <v>723135.74000000011</v>
      </c>
      <c r="F846" s="20">
        <f>SUBTOTAL(9,F830:F845)</f>
        <v>464670</v>
      </c>
      <c r="G846" s="21">
        <f>SUBTOTAL(9,G830:G845)</f>
        <v>1187805.74</v>
      </c>
    </row>
    <row r="847" spans="1:7" outlineLevel="2" x14ac:dyDescent="0.2">
      <c r="A847" s="17">
        <v>1</v>
      </c>
      <c r="B847" s="22" t="s">
        <v>1202</v>
      </c>
      <c r="C847" s="22" t="s">
        <v>1203</v>
      </c>
      <c r="D847" s="23" t="s">
        <v>1204</v>
      </c>
      <c r="E847" s="20">
        <f>276015.59+27472.48</f>
        <v>303488.07</v>
      </c>
      <c r="F847" s="20">
        <f>792150+133449.68+200000</f>
        <v>1125599.68</v>
      </c>
      <c r="G847" s="21">
        <f t="shared" si="53"/>
        <v>1429087.75</v>
      </c>
    </row>
    <row r="848" spans="1:7" outlineLevel="2" x14ac:dyDescent="0.2">
      <c r="A848" s="17">
        <f t="shared" ref="A848:A865" si="54">+A847+1</f>
        <v>2</v>
      </c>
      <c r="B848" s="18" t="s">
        <v>1202</v>
      </c>
      <c r="C848" s="18" t="s">
        <v>1205</v>
      </c>
      <c r="D848" s="19" t="s">
        <v>1206</v>
      </c>
      <c r="E848" s="20">
        <v>1609.2</v>
      </c>
      <c r="F848" s="20">
        <v>53640</v>
      </c>
      <c r="G848" s="21">
        <f t="shared" si="53"/>
        <v>55249.2</v>
      </c>
    </row>
    <row r="849" spans="1:7" outlineLevel="2" x14ac:dyDescent="0.2">
      <c r="A849" s="17">
        <f t="shared" si="54"/>
        <v>3</v>
      </c>
      <c r="B849" s="18" t="s">
        <v>1202</v>
      </c>
      <c r="C849" s="18" t="s">
        <v>1207</v>
      </c>
      <c r="D849" s="19" t="s">
        <v>1208</v>
      </c>
      <c r="E849" s="20">
        <v>31005.3</v>
      </c>
      <c r="F849" s="20"/>
      <c r="G849" s="21">
        <f t="shared" si="53"/>
        <v>31005.3</v>
      </c>
    </row>
    <row r="850" spans="1:7" outlineLevel="2" x14ac:dyDescent="0.2">
      <c r="A850" s="17">
        <f t="shared" si="54"/>
        <v>4</v>
      </c>
      <c r="B850" s="18" t="s">
        <v>1202</v>
      </c>
      <c r="C850" s="18" t="s">
        <v>1207</v>
      </c>
      <c r="D850" s="19" t="s">
        <v>1209</v>
      </c>
      <c r="E850" s="20">
        <v>54725.73</v>
      </c>
      <c r="F850" s="20"/>
      <c r="G850" s="21">
        <f t="shared" si="53"/>
        <v>54725.73</v>
      </c>
    </row>
    <row r="851" spans="1:7" outlineLevel="2" x14ac:dyDescent="0.2">
      <c r="A851" s="17">
        <f t="shared" si="54"/>
        <v>5</v>
      </c>
      <c r="B851" s="22" t="s">
        <v>1202</v>
      </c>
      <c r="C851" s="22" t="s">
        <v>1210</v>
      </c>
      <c r="D851" s="23" t="s">
        <v>1211</v>
      </c>
      <c r="E851" s="20">
        <v>27696.81</v>
      </c>
      <c r="F851" s="20"/>
      <c r="G851" s="21">
        <f t="shared" si="53"/>
        <v>27696.81</v>
      </c>
    </row>
    <row r="852" spans="1:7" outlineLevel="2" x14ac:dyDescent="0.2">
      <c r="A852" s="17">
        <f t="shared" si="54"/>
        <v>6</v>
      </c>
      <c r="B852" s="22" t="s">
        <v>1202</v>
      </c>
      <c r="C852" s="22" t="s">
        <v>1212</v>
      </c>
      <c r="D852" s="23" t="s">
        <v>1213</v>
      </c>
      <c r="E852" s="20">
        <v>1691.1</v>
      </c>
      <c r="F852" s="20">
        <v>56370</v>
      </c>
      <c r="G852" s="21">
        <f t="shared" si="53"/>
        <v>58061.1</v>
      </c>
    </row>
    <row r="853" spans="1:7" outlineLevel="2" x14ac:dyDescent="0.2">
      <c r="A853" s="17">
        <f t="shared" si="54"/>
        <v>7</v>
      </c>
      <c r="B853" s="22" t="s">
        <v>1202</v>
      </c>
      <c r="C853" s="22" t="s">
        <v>1205</v>
      </c>
      <c r="D853" s="23" t="s">
        <v>1214</v>
      </c>
      <c r="E853" s="20">
        <v>48026.85</v>
      </c>
      <c r="F853" s="20"/>
      <c r="G853" s="21">
        <f t="shared" si="53"/>
        <v>48026.85</v>
      </c>
    </row>
    <row r="854" spans="1:7" outlineLevel="2" x14ac:dyDescent="0.2">
      <c r="A854" s="17">
        <f t="shared" si="54"/>
        <v>8</v>
      </c>
      <c r="B854" s="22" t="s">
        <v>1202</v>
      </c>
      <c r="C854" s="22" t="s">
        <v>1215</v>
      </c>
      <c r="D854" s="23" t="s">
        <v>1216</v>
      </c>
      <c r="E854" s="20">
        <v>1197.9000000000001</v>
      </c>
      <c r="F854" s="20">
        <v>39930</v>
      </c>
      <c r="G854" s="21">
        <f t="shared" si="53"/>
        <v>41127.9</v>
      </c>
    </row>
    <row r="855" spans="1:7" outlineLevel="2" x14ac:dyDescent="0.2">
      <c r="A855" s="17">
        <f t="shared" si="54"/>
        <v>9</v>
      </c>
      <c r="B855" s="22" t="s">
        <v>1202</v>
      </c>
      <c r="C855" s="22" t="s">
        <v>1215</v>
      </c>
      <c r="D855" s="23" t="s">
        <v>1217</v>
      </c>
      <c r="E855" s="20">
        <f>1442.7+111.6</f>
        <v>1554.3</v>
      </c>
      <c r="F855" s="20">
        <f>48090+3720</f>
        <v>51810</v>
      </c>
      <c r="G855" s="21">
        <f t="shared" si="53"/>
        <v>53364.3</v>
      </c>
    </row>
    <row r="856" spans="1:7" outlineLevel="2" x14ac:dyDescent="0.2">
      <c r="A856" s="17">
        <f t="shared" si="54"/>
        <v>10</v>
      </c>
      <c r="B856" s="22" t="s">
        <v>1202</v>
      </c>
      <c r="C856" s="22" t="s">
        <v>1215</v>
      </c>
      <c r="D856" s="23" t="s">
        <v>1218</v>
      </c>
      <c r="E856" s="20">
        <v>3297.6</v>
      </c>
      <c r="F856" s="20">
        <v>109920</v>
      </c>
      <c r="G856" s="21">
        <f t="shared" si="53"/>
        <v>113217.60000000001</v>
      </c>
    </row>
    <row r="857" spans="1:7" outlineLevel="2" x14ac:dyDescent="0.2">
      <c r="A857" s="17">
        <f t="shared" si="54"/>
        <v>11</v>
      </c>
      <c r="B857" s="22" t="s">
        <v>1202</v>
      </c>
      <c r="C857" s="22" t="s">
        <v>1219</v>
      </c>
      <c r="D857" s="23" t="s">
        <v>278</v>
      </c>
      <c r="E857" s="20">
        <v>29013.360000000001</v>
      </c>
      <c r="F857" s="20"/>
      <c r="G857" s="21">
        <f t="shared" si="53"/>
        <v>29013.360000000001</v>
      </c>
    </row>
    <row r="858" spans="1:7" outlineLevel="2" x14ac:dyDescent="0.2">
      <c r="A858" s="17">
        <f t="shared" si="54"/>
        <v>12</v>
      </c>
      <c r="B858" s="22" t="s">
        <v>1202</v>
      </c>
      <c r="C858" s="22" t="s">
        <v>1219</v>
      </c>
      <c r="D858" s="23" t="s">
        <v>1220</v>
      </c>
      <c r="E858" s="20">
        <v>1637.1</v>
      </c>
      <c r="F858" s="20">
        <v>54570</v>
      </c>
      <c r="G858" s="21">
        <f t="shared" si="53"/>
        <v>56207.1</v>
      </c>
    </row>
    <row r="859" spans="1:7" outlineLevel="2" x14ac:dyDescent="0.2">
      <c r="A859" s="17">
        <f t="shared" si="54"/>
        <v>13</v>
      </c>
      <c r="B859" s="22" t="s">
        <v>1202</v>
      </c>
      <c r="C859" s="22" t="s">
        <v>1219</v>
      </c>
      <c r="D859" s="23" t="s">
        <v>1221</v>
      </c>
      <c r="E859" s="20">
        <v>31973.040000000001</v>
      </c>
      <c r="F859" s="20"/>
      <c r="G859" s="21">
        <f t="shared" si="53"/>
        <v>31973.040000000001</v>
      </c>
    </row>
    <row r="860" spans="1:7" outlineLevel="2" x14ac:dyDescent="0.2">
      <c r="A860" s="17">
        <f t="shared" si="54"/>
        <v>14</v>
      </c>
      <c r="B860" s="22" t="s">
        <v>1202</v>
      </c>
      <c r="C860" s="22" t="s">
        <v>1219</v>
      </c>
      <c r="D860" s="23" t="s">
        <v>1222</v>
      </c>
      <c r="E860" s="20">
        <v>2733.3</v>
      </c>
      <c r="F860" s="20">
        <v>91110</v>
      </c>
      <c r="G860" s="21">
        <f t="shared" si="53"/>
        <v>93843.3</v>
      </c>
    </row>
    <row r="861" spans="1:7" outlineLevel="2" x14ac:dyDescent="0.2">
      <c r="A861" s="17">
        <f t="shared" si="54"/>
        <v>15</v>
      </c>
      <c r="B861" s="22" t="s">
        <v>1202</v>
      </c>
      <c r="C861" s="22" t="s">
        <v>1219</v>
      </c>
      <c r="D861" s="23" t="s">
        <v>1223</v>
      </c>
      <c r="E861" s="20">
        <v>28525.65</v>
      </c>
      <c r="F861" s="20"/>
      <c r="G861" s="21">
        <f t="shared" si="53"/>
        <v>28525.65</v>
      </c>
    </row>
    <row r="862" spans="1:7" outlineLevel="2" x14ac:dyDescent="0.2">
      <c r="A862" s="17">
        <f t="shared" si="54"/>
        <v>16</v>
      </c>
      <c r="B862" s="22" t="s">
        <v>1202</v>
      </c>
      <c r="C862" s="22" t="s">
        <v>1219</v>
      </c>
      <c r="D862" s="23" t="s">
        <v>1109</v>
      </c>
      <c r="E862" s="20">
        <v>28336.44</v>
      </c>
      <c r="F862" s="20">
        <v>58230</v>
      </c>
      <c r="G862" s="21">
        <f t="shared" si="53"/>
        <v>86566.44</v>
      </c>
    </row>
    <row r="863" spans="1:7" outlineLevel="2" x14ac:dyDescent="0.2">
      <c r="A863" s="17">
        <f t="shared" si="54"/>
        <v>17</v>
      </c>
      <c r="B863" s="22" t="s">
        <v>1202</v>
      </c>
      <c r="C863" s="22" t="s">
        <v>1203</v>
      </c>
      <c r="D863" s="23" t="s">
        <v>1224</v>
      </c>
      <c r="E863" s="20">
        <v>1609.2</v>
      </c>
      <c r="F863" s="20">
        <v>53640</v>
      </c>
      <c r="G863" s="21">
        <f t="shared" si="53"/>
        <v>55249.2</v>
      </c>
    </row>
    <row r="864" spans="1:7" outlineLevel="2" x14ac:dyDescent="0.2">
      <c r="A864" s="17">
        <f t="shared" si="54"/>
        <v>18</v>
      </c>
      <c r="B864" s="22" t="s">
        <v>1202</v>
      </c>
      <c r="C864" s="22" t="s">
        <v>1203</v>
      </c>
      <c r="D864" s="23" t="s">
        <v>1225</v>
      </c>
      <c r="E864" s="20">
        <v>3246.3</v>
      </c>
      <c r="F864" s="20">
        <v>108210</v>
      </c>
      <c r="G864" s="21">
        <f t="shared" si="53"/>
        <v>111456.3</v>
      </c>
    </row>
    <row r="865" spans="1:7" outlineLevel="2" x14ac:dyDescent="0.2">
      <c r="A865" s="17">
        <f t="shared" si="54"/>
        <v>19</v>
      </c>
      <c r="B865" s="22" t="s">
        <v>1202</v>
      </c>
      <c r="C865" s="22" t="s">
        <v>1207</v>
      </c>
      <c r="D865" s="23" t="s">
        <v>1226</v>
      </c>
      <c r="E865" s="20">
        <v>66112.44</v>
      </c>
      <c r="F865" s="20"/>
      <c r="G865" s="21">
        <f t="shared" si="53"/>
        <v>66112.44</v>
      </c>
    </row>
    <row r="866" spans="1:7" outlineLevel="1" x14ac:dyDescent="0.2">
      <c r="A866" s="17"/>
      <c r="B866" s="24" t="s">
        <v>1227</v>
      </c>
      <c r="C866" s="22"/>
      <c r="D866" s="23"/>
      <c r="E866" s="20">
        <f>SUBTOTAL(9,E847:E865)</f>
        <v>667479.68999999994</v>
      </c>
      <c r="F866" s="20">
        <f>SUBTOTAL(9,F847:F865)</f>
        <v>1803029.68</v>
      </c>
      <c r="G866" s="21">
        <f>SUBTOTAL(9,G847:G865)</f>
        <v>2470509.37</v>
      </c>
    </row>
    <row r="867" spans="1:7" outlineLevel="2" x14ac:dyDescent="0.2">
      <c r="A867" s="17">
        <v>1</v>
      </c>
      <c r="B867" s="22" t="s">
        <v>1228</v>
      </c>
      <c r="C867" s="22" t="s">
        <v>1229</v>
      </c>
      <c r="D867" s="23" t="s">
        <v>1230</v>
      </c>
      <c r="E867" s="20">
        <v>179451.81</v>
      </c>
      <c r="F867" s="20">
        <v>360930</v>
      </c>
      <c r="G867" s="21">
        <f t="shared" si="53"/>
        <v>540381.81000000006</v>
      </c>
    </row>
    <row r="868" spans="1:7" outlineLevel="2" x14ac:dyDescent="0.2">
      <c r="A868" s="17">
        <f t="shared" ref="A868:A879" si="55">+A867+1</f>
        <v>2</v>
      </c>
      <c r="B868" s="18" t="s">
        <v>1228</v>
      </c>
      <c r="C868" s="18" t="s">
        <v>1229</v>
      </c>
      <c r="D868" s="19" t="s">
        <v>1231</v>
      </c>
      <c r="E868" s="20">
        <v>90837</v>
      </c>
      <c r="F868" s="20">
        <v>99000</v>
      </c>
      <c r="G868" s="21">
        <f t="shared" si="53"/>
        <v>189837</v>
      </c>
    </row>
    <row r="869" spans="1:7" outlineLevel="2" x14ac:dyDescent="0.2">
      <c r="A869" s="17">
        <f t="shared" si="55"/>
        <v>3</v>
      </c>
      <c r="B869" s="18" t="s">
        <v>1228</v>
      </c>
      <c r="C869" s="18" t="s">
        <v>1229</v>
      </c>
      <c r="D869" s="19" t="s">
        <v>1232</v>
      </c>
      <c r="E869" s="20">
        <v>9180</v>
      </c>
      <c r="F869" s="20">
        <f>94020+6540</f>
        <v>100560</v>
      </c>
      <c r="G869" s="21">
        <f t="shared" si="53"/>
        <v>109740</v>
      </c>
    </row>
    <row r="870" spans="1:7" outlineLevel="2" x14ac:dyDescent="0.2">
      <c r="A870" s="17">
        <f t="shared" si="55"/>
        <v>4</v>
      </c>
      <c r="B870" s="18" t="s">
        <v>1228</v>
      </c>
      <c r="C870" s="18" t="s">
        <v>1229</v>
      </c>
      <c r="D870" s="19" t="s">
        <v>1233</v>
      </c>
      <c r="E870" s="20">
        <v>96352.71</v>
      </c>
      <c r="F870" s="20"/>
      <c r="G870" s="21">
        <f t="shared" si="53"/>
        <v>96352.71</v>
      </c>
    </row>
    <row r="871" spans="1:7" outlineLevel="2" x14ac:dyDescent="0.2">
      <c r="A871" s="17">
        <f t="shared" si="55"/>
        <v>5</v>
      </c>
      <c r="B871" s="18" t="s">
        <v>1228</v>
      </c>
      <c r="C871" s="18" t="s">
        <v>1234</v>
      </c>
      <c r="D871" s="19" t="s">
        <v>1235</v>
      </c>
      <c r="E871" s="20">
        <v>10020</v>
      </c>
      <c r="F871" s="20">
        <v>116160</v>
      </c>
      <c r="G871" s="21">
        <f t="shared" si="53"/>
        <v>126180</v>
      </c>
    </row>
    <row r="872" spans="1:7" outlineLevel="2" x14ac:dyDescent="0.2">
      <c r="A872" s="17">
        <f t="shared" si="55"/>
        <v>6</v>
      </c>
      <c r="B872" s="22" t="s">
        <v>1228</v>
      </c>
      <c r="C872" s="22" t="s">
        <v>1229</v>
      </c>
      <c r="D872" s="23" t="s">
        <v>1236</v>
      </c>
      <c r="E872" s="20">
        <v>9054.2999999999993</v>
      </c>
      <c r="F872" s="20">
        <v>51810</v>
      </c>
      <c r="G872" s="21">
        <f t="shared" si="53"/>
        <v>60864.3</v>
      </c>
    </row>
    <row r="873" spans="1:7" outlineLevel="2" x14ac:dyDescent="0.2">
      <c r="A873" s="17">
        <f t="shared" si="55"/>
        <v>7</v>
      </c>
      <c r="B873" s="22" t="s">
        <v>1228</v>
      </c>
      <c r="C873" s="22" t="s">
        <v>1237</v>
      </c>
      <c r="D873" s="23" t="s">
        <v>1238</v>
      </c>
      <c r="E873" s="20">
        <v>44407.5</v>
      </c>
      <c r="F873" s="20"/>
      <c r="G873" s="21">
        <f t="shared" si="53"/>
        <v>44407.5</v>
      </c>
    </row>
    <row r="874" spans="1:7" outlineLevel="2" x14ac:dyDescent="0.2">
      <c r="A874" s="17">
        <f t="shared" si="55"/>
        <v>8</v>
      </c>
      <c r="B874" s="22" t="s">
        <v>1228</v>
      </c>
      <c r="C874" s="22" t="s">
        <v>1237</v>
      </c>
      <c r="D874" s="23" t="s">
        <v>1239</v>
      </c>
      <c r="E874" s="20">
        <v>33796.5</v>
      </c>
      <c r="F874" s="20"/>
      <c r="G874" s="21">
        <f t="shared" si="53"/>
        <v>33796.5</v>
      </c>
    </row>
    <row r="875" spans="1:7" outlineLevel="2" x14ac:dyDescent="0.2">
      <c r="A875" s="17">
        <f t="shared" si="55"/>
        <v>9</v>
      </c>
      <c r="B875" s="22" t="s">
        <v>1228</v>
      </c>
      <c r="C875" s="22" t="s">
        <v>1234</v>
      </c>
      <c r="D875" s="23" t="s">
        <v>1240</v>
      </c>
      <c r="E875" s="20">
        <v>33569.61</v>
      </c>
      <c r="F875" s="20"/>
      <c r="G875" s="21">
        <f t="shared" si="53"/>
        <v>33569.61</v>
      </c>
    </row>
    <row r="876" spans="1:7" outlineLevel="2" x14ac:dyDescent="0.2">
      <c r="A876" s="17">
        <f t="shared" si="55"/>
        <v>10</v>
      </c>
      <c r="B876" s="22" t="s">
        <v>1228</v>
      </c>
      <c r="C876" s="22" t="s">
        <v>1234</v>
      </c>
      <c r="D876" s="23" t="s">
        <v>1241</v>
      </c>
      <c r="E876" s="20">
        <v>32661</v>
      </c>
      <c r="F876" s="20"/>
      <c r="G876" s="21">
        <f t="shared" si="53"/>
        <v>32661</v>
      </c>
    </row>
    <row r="877" spans="1:7" outlineLevel="2" x14ac:dyDescent="0.2">
      <c r="A877" s="17">
        <f t="shared" si="55"/>
        <v>11</v>
      </c>
      <c r="B877" s="22" t="s">
        <v>1228</v>
      </c>
      <c r="C877" s="22" t="s">
        <v>1234</v>
      </c>
      <c r="D877" s="23" t="s">
        <v>1242</v>
      </c>
      <c r="E877" s="20">
        <v>50445.15</v>
      </c>
      <c r="F877" s="20">
        <v>73350</v>
      </c>
      <c r="G877" s="21">
        <f t="shared" si="53"/>
        <v>123795.15</v>
      </c>
    </row>
    <row r="878" spans="1:7" outlineLevel="2" x14ac:dyDescent="0.2">
      <c r="A878" s="17">
        <f t="shared" si="55"/>
        <v>12</v>
      </c>
      <c r="B878" s="22" t="s">
        <v>1228</v>
      </c>
      <c r="C878" s="22" t="s">
        <v>1234</v>
      </c>
      <c r="D878" s="23" t="s">
        <v>1243</v>
      </c>
      <c r="E878" s="20">
        <f>7500+7500</f>
        <v>15000</v>
      </c>
      <c r="F878" s="20">
        <f>42090+44580</f>
        <v>86670</v>
      </c>
      <c r="G878" s="21">
        <f t="shared" si="53"/>
        <v>101670</v>
      </c>
    </row>
    <row r="879" spans="1:7" outlineLevel="2" x14ac:dyDescent="0.2">
      <c r="A879" s="17">
        <f t="shared" si="55"/>
        <v>13</v>
      </c>
      <c r="B879" s="22" t="s">
        <v>1228</v>
      </c>
      <c r="C879" s="22" t="s">
        <v>1234</v>
      </c>
      <c r="D879" s="23" t="s">
        <v>1244</v>
      </c>
      <c r="E879" s="20">
        <v>30413.34</v>
      </c>
      <c r="F879" s="20"/>
      <c r="G879" s="21">
        <f t="shared" si="53"/>
        <v>30413.34</v>
      </c>
    </row>
    <row r="880" spans="1:7" outlineLevel="1" x14ac:dyDescent="0.2">
      <c r="A880" s="17"/>
      <c r="B880" s="24" t="s">
        <v>1245</v>
      </c>
      <c r="C880" s="22"/>
      <c r="D880" s="23"/>
      <c r="E880" s="20">
        <f>SUBTOTAL(9,E867:E879)</f>
        <v>635188.91999999993</v>
      </c>
      <c r="F880" s="20">
        <f>SUBTOTAL(9,F867:F879)</f>
        <v>888480</v>
      </c>
      <c r="G880" s="21">
        <f>SUBTOTAL(9,G867:G879)</f>
        <v>1523668.9200000002</v>
      </c>
    </row>
    <row r="881" spans="1:7" outlineLevel="2" x14ac:dyDescent="0.2">
      <c r="A881" s="17">
        <v>1</v>
      </c>
      <c r="B881" s="22" t="s">
        <v>1246</v>
      </c>
      <c r="C881" s="22" t="s">
        <v>1247</v>
      </c>
      <c r="D881" s="23" t="s">
        <v>1248</v>
      </c>
      <c r="E881" s="20">
        <f>402606.38+27.2</f>
        <v>402633.58</v>
      </c>
      <c r="F881" s="20">
        <v>1468797</v>
      </c>
      <c r="G881" s="21">
        <f t="shared" si="53"/>
        <v>1871430.58</v>
      </c>
    </row>
    <row r="882" spans="1:7" outlineLevel="2" x14ac:dyDescent="0.2">
      <c r="A882" s="17">
        <f t="shared" ref="A882:A920" si="56">+A881+1</f>
        <v>2</v>
      </c>
      <c r="B882" s="18" t="s">
        <v>1246</v>
      </c>
      <c r="C882" s="18" t="s">
        <v>1247</v>
      </c>
      <c r="D882" s="19" t="s">
        <v>1249</v>
      </c>
      <c r="E882" s="20">
        <v>132578.84</v>
      </c>
      <c r="F882" s="20">
        <v>539550</v>
      </c>
      <c r="G882" s="21">
        <f t="shared" si="53"/>
        <v>672128.84</v>
      </c>
    </row>
    <row r="883" spans="1:7" outlineLevel="2" x14ac:dyDescent="0.2">
      <c r="A883" s="17">
        <f t="shared" si="56"/>
        <v>3</v>
      </c>
      <c r="B883" s="18" t="s">
        <v>1246</v>
      </c>
      <c r="C883" s="18" t="s">
        <v>1250</v>
      </c>
      <c r="D883" s="19" t="s">
        <v>1251</v>
      </c>
      <c r="E883" s="20">
        <v>30390.51</v>
      </c>
      <c r="F883" s="20"/>
      <c r="G883" s="21">
        <f t="shared" si="53"/>
        <v>30390.51</v>
      </c>
    </row>
    <row r="884" spans="1:7" outlineLevel="2" x14ac:dyDescent="0.2">
      <c r="A884" s="17">
        <f t="shared" si="56"/>
        <v>4</v>
      </c>
      <c r="B884" s="18" t="s">
        <v>1246</v>
      </c>
      <c r="C884" s="18" t="s">
        <v>1252</v>
      </c>
      <c r="D884" s="19" t="s">
        <v>1253</v>
      </c>
      <c r="E884" s="20">
        <v>1861.2</v>
      </c>
      <c r="F884" s="20">
        <v>62040</v>
      </c>
      <c r="G884" s="21">
        <f t="shared" si="53"/>
        <v>63901.2</v>
      </c>
    </row>
    <row r="885" spans="1:7" outlineLevel="2" x14ac:dyDescent="0.2">
      <c r="A885" s="17">
        <f t="shared" si="56"/>
        <v>5</v>
      </c>
      <c r="B885" s="18" t="s">
        <v>1246</v>
      </c>
      <c r="C885" s="18" t="s">
        <v>1254</v>
      </c>
      <c r="D885" s="19" t="s">
        <v>1255</v>
      </c>
      <c r="E885" s="20">
        <v>1470.6</v>
      </c>
      <c r="F885" s="20">
        <v>49020</v>
      </c>
      <c r="G885" s="21">
        <f t="shared" si="53"/>
        <v>50490.6</v>
      </c>
    </row>
    <row r="886" spans="1:7" outlineLevel="2" x14ac:dyDescent="0.2">
      <c r="A886" s="17">
        <f t="shared" si="56"/>
        <v>6</v>
      </c>
      <c r="B886" s="18" t="s">
        <v>1246</v>
      </c>
      <c r="C886" s="18" t="s">
        <v>1256</v>
      </c>
      <c r="D886" s="19" t="s">
        <v>1257</v>
      </c>
      <c r="E886" s="20">
        <v>22441.5</v>
      </c>
      <c r="F886" s="20">
        <v>276930</v>
      </c>
      <c r="G886" s="21">
        <f t="shared" si="53"/>
        <v>299371.5</v>
      </c>
    </row>
    <row r="887" spans="1:7" outlineLevel="2" x14ac:dyDescent="0.2">
      <c r="A887" s="17">
        <f t="shared" si="56"/>
        <v>7</v>
      </c>
      <c r="B887" s="18" t="s">
        <v>1246</v>
      </c>
      <c r="C887" s="18" t="s">
        <v>1256</v>
      </c>
      <c r="D887" s="19" t="s">
        <v>1258</v>
      </c>
      <c r="E887" s="20">
        <v>161105.76</v>
      </c>
      <c r="F887" s="20"/>
      <c r="G887" s="21">
        <f t="shared" si="53"/>
        <v>161105.76</v>
      </c>
    </row>
    <row r="888" spans="1:7" outlineLevel="2" x14ac:dyDescent="0.2">
      <c r="A888" s="17">
        <f t="shared" si="56"/>
        <v>8</v>
      </c>
      <c r="B888" s="18" t="s">
        <v>1246</v>
      </c>
      <c r="C888" s="18" t="s">
        <v>1259</v>
      </c>
      <c r="D888" s="19" t="s">
        <v>1260</v>
      </c>
      <c r="E888" s="20">
        <f>4785+90</f>
        <v>4875</v>
      </c>
      <c r="F888" s="20">
        <f>100800+58800</f>
        <v>159600</v>
      </c>
      <c r="G888" s="21">
        <f t="shared" si="53"/>
        <v>164475</v>
      </c>
    </row>
    <row r="889" spans="1:7" outlineLevel="2" x14ac:dyDescent="0.2">
      <c r="A889" s="17">
        <f t="shared" si="56"/>
        <v>9</v>
      </c>
      <c r="B889" s="18" t="s">
        <v>1246</v>
      </c>
      <c r="C889" s="18" t="s">
        <v>1261</v>
      </c>
      <c r="D889" s="19" t="s">
        <v>1262</v>
      </c>
      <c r="E889" s="20">
        <v>19132.38</v>
      </c>
      <c r="F889" s="20"/>
      <c r="G889" s="21">
        <f t="shared" si="53"/>
        <v>19132.38</v>
      </c>
    </row>
    <row r="890" spans="1:7" outlineLevel="2" x14ac:dyDescent="0.2">
      <c r="A890" s="17">
        <f t="shared" si="56"/>
        <v>10</v>
      </c>
      <c r="B890" s="18" t="s">
        <v>1246</v>
      </c>
      <c r="C890" s="18" t="s">
        <v>1263</v>
      </c>
      <c r="D890" s="19" t="s">
        <v>1264</v>
      </c>
      <c r="E890" s="20">
        <v>23936.79</v>
      </c>
      <c r="F890" s="20"/>
      <c r="G890" s="21">
        <f t="shared" si="53"/>
        <v>23936.79</v>
      </c>
    </row>
    <row r="891" spans="1:7" outlineLevel="2" x14ac:dyDescent="0.2">
      <c r="A891" s="17">
        <f t="shared" si="56"/>
        <v>11</v>
      </c>
      <c r="B891" s="18" t="s">
        <v>1246</v>
      </c>
      <c r="C891" s="18" t="s">
        <v>1263</v>
      </c>
      <c r="D891" s="19" t="s">
        <v>1265</v>
      </c>
      <c r="E891" s="20">
        <v>1691.1</v>
      </c>
      <c r="F891" s="20">
        <v>56370</v>
      </c>
      <c r="G891" s="21">
        <f t="shared" si="53"/>
        <v>58061.1</v>
      </c>
    </row>
    <row r="892" spans="1:7" outlineLevel="2" x14ac:dyDescent="0.2">
      <c r="A892" s="17">
        <f t="shared" si="56"/>
        <v>12</v>
      </c>
      <c r="B892" s="18" t="s">
        <v>1246</v>
      </c>
      <c r="C892" s="18" t="s">
        <v>1263</v>
      </c>
      <c r="D892" s="19" t="s">
        <v>1266</v>
      </c>
      <c r="E892" s="20">
        <v>33798.39</v>
      </c>
      <c r="F892" s="20">
        <v>234148.5</v>
      </c>
      <c r="G892" s="21">
        <f t="shared" si="53"/>
        <v>267946.89</v>
      </c>
    </row>
    <row r="893" spans="1:7" outlineLevel="2" x14ac:dyDescent="0.2">
      <c r="A893" s="17">
        <f t="shared" si="56"/>
        <v>13</v>
      </c>
      <c r="B893" s="18" t="s">
        <v>1246</v>
      </c>
      <c r="C893" s="18" t="s">
        <v>1267</v>
      </c>
      <c r="D893" s="19" t="s">
        <v>1268</v>
      </c>
      <c r="E893" s="20">
        <v>29571.48</v>
      </c>
      <c r="F893" s="20"/>
      <c r="G893" s="21">
        <f t="shared" si="53"/>
        <v>29571.48</v>
      </c>
    </row>
    <row r="894" spans="1:7" outlineLevel="2" x14ac:dyDescent="0.2">
      <c r="A894" s="17">
        <f t="shared" si="56"/>
        <v>14</v>
      </c>
      <c r="B894" s="22" t="s">
        <v>1246</v>
      </c>
      <c r="C894" s="22" t="s">
        <v>1269</v>
      </c>
      <c r="D894" s="23" t="s">
        <v>1270</v>
      </c>
      <c r="E894" s="20"/>
      <c r="F894" s="20">
        <v>53640</v>
      </c>
      <c r="G894" s="21">
        <f t="shared" si="53"/>
        <v>53640</v>
      </c>
    </row>
    <row r="895" spans="1:7" outlineLevel="2" x14ac:dyDescent="0.2">
      <c r="A895" s="17">
        <f t="shared" si="56"/>
        <v>15</v>
      </c>
      <c r="B895" s="22" t="s">
        <v>1246</v>
      </c>
      <c r="C895" s="22" t="s">
        <v>1250</v>
      </c>
      <c r="D895" s="23" t="s">
        <v>1271</v>
      </c>
      <c r="E895" s="20"/>
      <c r="F895" s="20">
        <v>77070</v>
      </c>
      <c r="G895" s="21">
        <f t="shared" si="53"/>
        <v>77070</v>
      </c>
    </row>
    <row r="896" spans="1:7" outlineLevel="2" x14ac:dyDescent="0.2">
      <c r="A896" s="17">
        <f t="shared" si="56"/>
        <v>16</v>
      </c>
      <c r="B896" s="22" t="s">
        <v>1246</v>
      </c>
      <c r="C896" s="22" t="s">
        <v>1254</v>
      </c>
      <c r="D896" s="23" t="s">
        <v>1272</v>
      </c>
      <c r="E896" s="20">
        <v>24828.03</v>
      </c>
      <c r="F896" s="20"/>
      <c r="G896" s="21">
        <f t="shared" si="53"/>
        <v>24828.03</v>
      </c>
    </row>
    <row r="897" spans="1:7" outlineLevel="2" x14ac:dyDescent="0.2">
      <c r="A897" s="17">
        <f t="shared" si="56"/>
        <v>17</v>
      </c>
      <c r="B897" s="22" t="s">
        <v>1246</v>
      </c>
      <c r="C897" s="22" t="s">
        <v>1273</v>
      </c>
      <c r="D897" s="23" t="s">
        <v>1274</v>
      </c>
      <c r="E897" s="20">
        <v>15702</v>
      </c>
      <c r="F897" s="20">
        <v>114540</v>
      </c>
      <c r="G897" s="21">
        <f t="shared" si="53"/>
        <v>130242</v>
      </c>
    </row>
    <row r="898" spans="1:7" outlineLevel="2" x14ac:dyDescent="0.2">
      <c r="A898" s="17">
        <f t="shared" si="56"/>
        <v>18</v>
      </c>
      <c r="B898" s="22" t="s">
        <v>1246</v>
      </c>
      <c r="C898" s="22" t="s">
        <v>1273</v>
      </c>
      <c r="D898" s="23" t="s">
        <v>1275</v>
      </c>
      <c r="E898" s="20"/>
      <c r="F898" s="20">
        <v>109140</v>
      </c>
      <c r="G898" s="21">
        <f t="shared" si="53"/>
        <v>109140</v>
      </c>
    </row>
    <row r="899" spans="1:7" outlineLevel="2" x14ac:dyDescent="0.2">
      <c r="A899" s="17">
        <f t="shared" si="56"/>
        <v>19</v>
      </c>
      <c r="B899" s="22" t="s">
        <v>1246</v>
      </c>
      <c r="C899" s="22" t="s">
        <v>1276</v>
      </c>
      <c r="D899" s="23" t="s">
        <v>1277</v>
      </c>
      <c r="E899" s="20">
        <v>1719</v>
      </c>
      <c r="F899" s="20">
        <v>114600</v>
      </c>
      <c r="G899" s="21">
        <f t="shared" si="53"/>
        <v>116319</v>
      </c>
    </row>
    <row r="900" spans="1:7" outlineLevel="2" x14ac:dyDescent="0.2">
      <c r="A900" s="17">
        <f t="shared" si="56"/>
        <v>20</v>
      </c>
      <c r="B900" s="22" t="s">
        <v>1246</v>
      </c>
      <c r="C900" s="22" t="s">
        <v>1276</v>
      </c>
      <c r="D900" s="23" t="s">
        <v>1278</v>
      </c>
      <c r="E900" s="20"/>
      <c r="F900" s="20">
        <v>50880</v>
      </c>
      <c r="G900" s="21">
        <f t="shared" si="53"/>
        <v>50880</v>
      </c>
    </row>
    <row r="901" spans="1:7" outlineLevel="2" x14ac:dyDescent="0.2">
      <c r="A901" s="17">
        <f t="shared" si="56"/>
        <v>21</v>
      </c>
      <c r="B901" s="22" t="s">
        <v>1246</v>
      </c>
      <c r="C901" s="22" t="s">
        <v>1256</v>
      </c>
      <c r="D901" s="23" t="s">
        <v>1279</v>
      </c>
      <c r="E901" s="20">
        <v>14964.3</v>
      </c>
      <c r="F901" s="20">
        <v>137880</v>
      </c>
      <c r="G901" s="21">
        <f t="shared" si="53"/>
        <v>152844.29999999999</v>
      </c>
    </row>
    <row r="902" spans="1:7" outlineLevel="2" x14ac:dyDescent="0.2">
      <c r="A902" s="17">
        <f t="shared" si="56"/>
        <v>22</v>
      </c>
      <c r="B902" s="22" t="s">
        <v>1246</v>
      </c>
      <c r="C902" s="22" t="s">
        <v>1256</v>
      </c>
      <c r="D902" s="23" t="s">
        <v>1280</v>
      </c>
      <c r="E902" s="20">
        <v>24416</v>
      </c>
      <c r="F902" s="20">
        <v>90060</v>
      </c>
      <c r="G902" s="21">
        <f t="shared" si="53"/>
        <v>114476</v>
      </c>
    </row>
    <row r="903" spans="1:7" outlineLevel="2" x14ac:dyDescent="0.2">
      <c r="A903" s="17">
        <f t="shared" si="56"/>
        <v>23</v>
      </c>
      <c r="B903" s="22" t="s">
        <v>1246</v>
      </c>
      <c r="C903" s="22" t="s">
        <v>1256</v>
      </c>
      <c r="D903" s="23" t="s">
        <v>1281</v>
      </c>
      <c r="E903" s="20">
        <v>30073.439999999999</v>
      </c>
      <c r="F903" s="20"/>
      <c r="G903" s="21">
        <f t="shared" si="53"/>
        <v>30073.439999999999</v>
      </c>
    </row>
    <row r="904" spans="1:7" outlineLevel="2" x14ac:dyDescent="0.2">
      <c r="A904" s="17">
        <f t="shared" si="56"/>
        <v>24</v>
      </c>
      <c r="B904" s="22" t="s">
        <v>1246</v>
      </c>
      <c r="C904" s="22" t="s">
        <v>1282</v>
      </c>
      <c r="D904" s="23" t="s">
        <v>1283</v>
      </c>
      <c r="E904" s="20">
        <v>4909.5</v>
      </c>
      <c r="F904" s="20">
        <v>218220</v>
      </c>
      <c r="G904" s="21">
        <f t="shared" si="53"/>
        <v>223129.5</v>
      </c>
    </row>
    <row r="905" spans="1:7" outlineLevel="2" x14ac:dyDescent="0.2">
      <c r="A905" s="17">
        <f t="shared" si="56"/>
        <v>25</v>
      </c>
      <c r="B905" s="22" t="s">
        <v>1246</v>
      </c>
      <c r="C905" s="22" t="s">
        <v>1282</v>
      </c>
      <c r="D905" s="23" t="s">
        <v>1284</v>
      </c>
      <c r="E905" s="20">
        <v>19912.32</v>
      </c>
      <c r="F905" s="20"/>
      <c r="G905" s="21">
        <f t="shared" si="53"/>
        <v>19912.32</v>
      </c>
    </row>
    <row r="906" spans="1:7" outlineLevel="2" x14ac:dyDescent="0.2">
      <c r="A906" s="17">
        <f t="shared" si="56"/>
        <v>26</v>
      </c>
      <c r="B906" s="22" t="s">
        <v>1246</v>
      </c>
      <c r="C906" s="22" t="s">
        <v>1282</v>
      </c>
      <c r="D906" s="23" t="s">
        <v>1285</v>
      </c>
      <c r="E906" s="20">
        <v>41925</v>
      </c>
      <c r="F906" s="20"/>
      <c r="G906" s="21">
        <f t="shared" si="53"/>
        <v>41925</v>
      </c>
    </row>
    <row r="907" spans="1:7" outlineLevel="2" x14ac:dyDescent="0.2">
      <c r="A907" s="17">
        <f t="shared" si="56"/>
        <v>27</v>
      </c>
      <c r="B907" s="22" t="s">
        <v>1246</v>
      </c>
      <c r="C907" s="22" t="s">
        <v>1259</v>
      </c>
      <c r="D907" s="23" t="s">
        <v>1286</v>
      </c>
      <c r="E907" s="20">
        <v>1663.2</v>
      </c>
      <c r="F907" s="20">
        <v>55440</v>
      </c>
      <c r="G907" s="21">
        <f t="shared" si="53"/>
        <v>57103.199999999997</v>
      </c>
    </row>
    <row r="908" spans="1:7" outlineLevel="2" x14ac:dyDescent="0.2">
      <c r="A908" s="17">
        <f t="shared" si="56"/>
        <v>28</v>
      </c>
      <c r="B908" s="22" t="s">
        <v>1246</v>
      </c>
      <c r="C908" s="22" t="s">
        <v>1259</v>
      </c>
      <c r="D908" s="23" t="s">
        <v>1287</v>
      </c>
      <c r="E908" s="20">
        <v>1691.1</v>
      </c>
      <c r="F908" s="20">
        <v>56370</v>
      </c>
      <c r="G908" s="21">
        <f t="shared" si="53"/>
        <v>58061.1</v>
      </c>
    </row>
    <row r="909" spans="1:7" outlineLevel="2" x14ac:dyDescent="0.2">
      <c r="A909" s="17">
        <f t="shared" si="56"/>
        <v>29</v>
      </c>
      <c r="B909" s="22" t="s">
        <v>1246</v>
      </c>
      <c r="C909" s="22" t="s">
        <v>1261</v>
      </c>
      <c r="D909" s="23" t="s">
        <v>1288</v>
      </c>
      <c r="E909" s="20"/>
      <c r="F909" s="20">
        <v>48090</v>
      </c>
      <c r="G909" s="21">
        <f t="shared" ref="G909:G972" si="57">+E909+F909</f>
        <v>48090</v>
      </c>
    </row>
    <row r="910" spans="1:7" outlineLevel="2" x14ac:dyDescent="0.2">
      <c r="A910" s="17">
        <f t="shared" si="56"/>
        <v>30</v>
      </c>
      <c r="B910" s="22" t="s">
        <v>1246</v>
      </c>
      <c r="C910" s="22" t="s">
        <v>1261</v>
      </c>
      <c r="D910" s="23" t="s">
        <v>1289</v>
      </c>
      <c r="E910" s="20"/>
      <c r="F910" s="20">
        <v>46230</v>
      </c>
      <c r="G910" s="21">
        <f t="shared" si="57"/>
        <v>46230</v>
      </c>
    </row>
    <row r="911" spans="1:7" outlineLevel="2" x14ac:dyDescent="0.2">
      <c r="A911" s="17">
        <f t="shared" si="56"/>
        <v>31</v>
      </c>
      <c r="B911" s="22" t="s">
        <v>1246</v>
      </c>
      <c r="C911" s="22" t="s">
        <v>1290</v>
      </c>
      <c r="D911" s="23" t="s">
        <v>1291</v>
      </c>
      <c r="E911" s="20">
        <v>1443</v>
      </c>
      <c r="F911" s="20">
        <v>48090</v>
      </c>
      <c r="G911" s="21">
        <f t="shared" si="57"/>
        <v>49533</v>
      </c>
    </row>
    <row r="912" spans="1:7" outlineLevel="2" x14ac:dyDescent="0.2">
      <c r="A912" s="17">
        <f t="shared" si="56"/>
        <v>32</v>
      </c>
      <c r="B912" s="22" t="s">
        <v>1246</v>
      </c>
      <c r="C912" s="22" t="s">
        <v>1290</v>
      </c>
      <c r="D912" s="23" t="s">
        <v>1292</v>
      </c>
      <c r="E912" s="20"/>
      <c r="F912" s="20">
        <v>39855</v>
      </c>
      <c r="G912" s="21">
        <f t="shared" si="57"/>
        <v>39855</v>
      </c>
    </row>
    <row r="913" spans="1:7" outlineLevel="2" x14ac:dyDescent="0.2">
      <c r="A913" s="17">
        <f t="shared" si="56"/>
        <v>33</v>
      </c>
      <c r="B913" s="22" t="s">
        <v>1246</v>
      </c>
      <c r="C913" s="22" t="s">
        <v>1247</v>
      </c>
      <c r="D913" s="23" t="s">
        <v>1293</v>
      </c>
      <c r="E913" s="20">
        <v>15948</v>
      </c>
      <c r="F913" s="20">
        <v>119430</v>
      </c>
      <c r="G913" s="21">
        <f t="shared" si="57"/>
        <v>135378</v>
      </c>
    </row>
    <row r="914" spans="1:7" outlineLevel="2" x14ac:dyDescent="0.2">
      <c r="A914" s="17">
        <f t="shared" si="56"/>
        <v>34</v>
      </c>
      <c r="B914" s="22" t="s">
        <v>1246</v>
      </c>
      <c r="C914" s="22" t="s">
        <v>1294</v>
      </c>
      <c r="D914" s="23" t="s">
        <v>1295</v>
      </c>
      <c r="E914" s="20">
        <v>38767.9</v>
      </c>
      <c r="F914" s="20">
        <v>119430</v>
      </c>
      <c r="G914" s="21">
        <f t="shared" si="57"/>
        <v>158197.9</v>
      </c>
    </row>
    <row r="915" spans="1:7" outlineLevel="2" x14ac:dyDescent="0.2">
      <c r="A915" s="17">
        <f t="shared" si="56"/>
        <v>35</v>
      </c>
      <c r="B915" s="22" t="s">
        <v>1246</v>
      </c>
      <c r="C915" s="22" t="s">
        <v>1263</v>
      </c>
      <c r="D915" s="23" t="s">
        <v>1296</v>
      </c>
      <c r="E915" s="20">
        <v>3354.3</v>
      </c>
      <c r="F915" s="20">
        <v>111810</v>
      </c>
      <c r="G915" s="21">
        <f t="shared" si="57"/>
        <v>115164.3</v>
      </c>
    </row>
    <row r="916" spans="1:7" outlineLevel="2" x14ac:dyDescent="0.2">
      <c r="A916" s="17">
        <f t="shared" si="56"/>
        <v>36</v>
      </c>
      <c r="B916" s="22" t="s">
        <v>1246</v>
      </c>
      <c r="C916" s="22" t="s">
        <v>1263</v>
      </c>
      <c r="D916" s="23" t="s">
        <v>1297</v>
      </c>
      <c r="E916" s="20">
        <v>3434.4</v>
      </c>
      <c r="F916" s="20">
        <v>114480</v>
      </c>
      <c r="G916" s="21">
        <f t="shared" si="57"/>
        <v>117914.4</v>
      </c>
    </row>
    <row r="917" spans="1:7" outlineLevel="2" x14ac:dyDescent="0.2">
      <c r="A917" s="17">
        <f t="shared" si="56"/>
        <v>37</v>
      </c>
      <c r="B917" s="22" t="s">
        <v>1246</v>
      </c>
      <c r="C917" s="22" t="s">
        <v>1269</v>
      </c>
      <c r="D917" s="23" t="s">
        <v>1298</v>
      </c>
      <c r="E917" s="20">
        <v>1609.2</v>
      </c>
      <c r="F917" s="20">
        <v>53640</v>
      </c>
      <c r="G917" s="21">
        <f t="shared" si="57"/>
        <v>55249.2</v>
      </c>
    </row>
    <row r="918" spans="1:7" outlineLevel="2" x14ac:dyDescent="0.2">
      <c r="A918" s="17">
        <f t="shared" si="56"/>
        <v>38</v>
      </c>
      <c r="B918" s="22" t="s">
        <v>1246</v>
      </c>
      <c r="C918" s="22" t="s">
        <v>1269</v>
      </c>
      <c r="D918" s="23" t="s">
        <v>1299</v>
      </c>
      <c r="E918" s="20">
        <v>1581.3</v>
      </c>
      <c r="F918" s="20">
        <v>104520</v>
      </c>
      <c r="G918" s="21">
        <f t="shared" si="57"/>
        <v>106101.3</v>
      </c>
    </row>
    <row r="919" spans="1:7" outlineLevel="2" x14ac:dyDescent="0.2">
      <c r="A919" s="17">
        <f t="shared" si="56"/>
        <v>39</v>
      </c>
      <c r="B919" s="22" t="s">
        <v>1246</v>
      </c>
      <c r="C919" s="22" t="s">
        <v>1269</v>
      </c>
      <c r="D919" s="23" t="s">
        <v>1300</v>
      </c>
      <c r="E919" s="20">
        <v>1389.6</v>
      </c>
      <c r="F919" s="20">
        <v>46320</v>
      </c>
      <c r="G919" s="21">
        <f t="shared" si="57"/>
        <v>47709.599999999999</v>
      </c>
    </row>
    <row r="920" spans="1:7" outlineLevel="2" x14ac:dyDescent="0.2">
      <c r="A920" s="17">
        <f t="shared" si="56"/>
        <v>40</v>
      </c>
      <c r="B920" s="22" t="s">
        <v>1246</v>
      </c>
      <c r="C920" s="22" t="s">
        <v>1269</v>
      </c>
      <c r="D920" s="23" t="s">
        <v>1301</v>
      </c>
      <c r="E920" s="20">
        <v>3080.7</v>
      </c>
      <c r="F920" s="20">
        <v>102690</v>
      </c>
      <c r="G920" s="21">
        <f t="shared" si="57"/>
        <v>105770.7</v>
      </c>
    </row>
    <row r="921" spans="1:7" outlineLevel="1" x14ac:dyDescent="0.2">
      <c r="A921" s="17"/>
      <c r="B921" s="24" t="s">
        <v>1302</v>
      </c>
      <c r="C921" s="22"/>
      <c r="D921" s="23"/>
      <c r="E921" s="20">
        <f>SUBTOTAL(9,E881:E920)</f>
        <v>1117899.42</v>
      </c>
      <c r="F921" s="20">
        <f>SUBTOTAL(9,F881:F920)</f>
        <v>4878880.5</v>
      </c>
      <c r="G921" s="21">
        <f>SUBTOTAL(9,G881:G920)</f>
        <v>5996779.9200000009</v>
      </c>
    </row>
    <row r="922" spans="1:7" outlineLevel="2" x14ac:dyDescent="0.2">
      <c r="A922" s="17">
        <v>1</v>
      </c>
      <c r="B922" s="22" t="s">
        <v>1303</v>
      </c>
      <c r="C922" s="22" t="s">
        <v>1304</v>
      </c>
      <c r="D922" s="23" t="s">
        <v>1305</v>
      </c>
      <c r="E922" s="20">
        <v>8951.4</v>
      </c>
      <c r="F922" s="20">
        <v>213960</v>
      </c>
      <c r="G922" s="21">
        <f t="shared" si="57"/>
        <v>222911.4</v>
      </c>
    </row>
    <row r="923" spans="1:7" outlineLevel="2" x14ac:dyDescent="0.2">
      <c r="A923" s="17">
        <f>+A922+1</f>
        <v>2</v>
      </c>
      <c r="B923" s="18" t="s">
        <v>1303</v>
      </c>
      <c r="C923" s="18" t="s">
        <v>1304</v>
      </c>
      <c r="D923" s="19" t="s">
        <v>1306</v>
      </c>
      <c r="E923" s="20">
        <v>2200.5</v>
      </c>
      <c r="F923" s="20">
        <v>73350</v>
      </c>
      <c r="G923" s="21">
        <f t="shared" si="57"/>
        <v>75550.5</v>
      </c>
    </row>
    <row r="924" spans="1:7" outlineLevel="2" x14ac:dyDescent="0.2">
      <c r="A924" s="17">
        <f>+A923+1</f>
        <v>3</v>
      </c>
      <c r="B924" s="18" t="s">
        <v>1303</v>
      </c>
      <c r="C924" s="18" t="s">
        <v>1304</v>
      </c>
      <c r="D924" s="19" t="s">
        <v>1307</v>
      </c>
      <c r="E924" s="20">
        <v>1609.2</v>
      </c>
      <c r="F924" s="20">
        <v>53640</v>
      </c>
      <c r="G924" s="21">
        <f t="shared" si="57"/>
        <v>55249.2</v>
      </c>
    </row>
    <row r="925" spans="1:7" outlineLevel="2" x14ac:dyDescent="0.2">
      <c r="A925" s="17">
        <f>+A924+1</f>
        <v>4</v>
      </c>
      <c r="B925" s="22" t="s">
        <v>1303</v>
      </c>
      <c r="C925" s="22" t="s">
        <v>1308</v>
      </c>
      <c r="D925" s="23" t="s">
        <v>1309</v>
      </c>
      <c r="E925" s="20">
        <v>1581.3</v>
      </c>
      <c r="F925" s="20">
        <v>52710</v>
      </c>
      <c r="G925" s="21">
        <f t="shared" si="57"/>
        <v>54291.3</v>
      </c>
    </row>
    <row r="926" spans="1:7" outlineLevel="1" x14ac:dyDescent="0.2">
      <c r="A926" s="17"/>
      <c r="B926" s="24" t="s">
        <v>1310</v>
      </c>
      <c r="C926" s="22"/>
      <c r="D926" s="23"/>
      <c r="E926" s="20">
        <f>SUBTOTAL(9,E922:E925)</f>
        <v>14342.4</v>
      </c>
      <c r="F926" s="20">
        <f>SUBTOTAL(9,F922:F925)</f>
        <v>393660</v>
      </c>
      <c r="G926" s="21">
        <f>SUBTOTAL(9,G922:G925)</f>
        <v>408002.4</v>
      </c>
    </row>
    <row r="927" spans="1:7" outlineLevel="2" x14ac:dyDescent="0.2">
      <c r="A927" s="17">
        <v>1</v>
      </c>
      <c r="B927" s="22" t="s">
        <v>1311</v>
      </c>
      <c r="C927" s="22" t="s">
        <v>1312</v>
      </c>
      <c r="D927" s="23" t="s">
        <v>1313</v>
      </c>
      <c r="E927" s="20">
        <v>80746.44</v>
      </c>
      <c r="F927" s="20"/>
      <c r="G927" s="21">
        <f t="shared" si="57"/>
        <v>80746.44</v>
      </c>
    </row>
    <row r="928" spans="1:7" outlineLevel="2" x14ac:dyDescent="0.2">
      <c r="A928" s="17">
        <f t="shared" ref="A928:A934" si="58">+A927+1</f>
        <v>2</v>
      </c>
      <c r="B928" s="18" t="s">
        <v>1311</v>
      </c>
      <c r="C928" s="18" t="s">
        <v>1312</v>
      </c>
      <c r="D928" s="19" t="s">
        <v>1314</v>
      </c>
      <c r="E928" s="20">
        <v>20195.099999999999</v>
      </c>
      <c r="F928" s="20">
        <v>423450</v>
      </c>
      <c r="G928" s="21">
        <f t="shared" si="57"/>
        <v>443645.1</v>
      </c>
    </row>
    <row r="929" spans="1:7" outlineLevel="2" x14ac:dyDescent="0.2">
      <c r="A929" s="17">
        <f t="shared" si="58"/>
        <v>3</v>
      </c>
      <c r="B929" s="18" t="s">
        <v>1311</v>
      </c>
      <c r="C929" s="18" t="s">
        <v>1315</v>
      </c>
      <c r="D929" s="19" t="s">
        <v>1316</v>
      </c>
      <c r="E929" s="20">
        <v>15450</v>
      </c>
      <c r="F929" s="20">
        <v>99000</v>
      </c>
      <c r="G929" s="21">
        <f t="shared" si="57"/>
        <v>114450</v>
      </c>
    </row>
    <row r="930" spans="1:7" outlineLevel="2" x14ac:dyDescent="0.2">
      <c r="A930" s="17">
        <f t="shared" si="58"/>
        <v>4</v>
      </c>
      <c r="B930" s="18" t="s">
        <v>1311</v>
      </c>
      <c r="C930" s="18" t="s">
        <v>1317</v>
      </c>
      <c r="D930" s="19" t="s">
        <v>1318</v>
      </c>
      <c r="E930" s="20">
        <v>14164.5</v>
      </c>
      <c r="F930" s="20">
        <v>103290</v>
      </c>
      <c r="G930" s="21">
        <f t="shared" si="57"/>
        <v>117454.5</v>
      </c>
    </row>
    <row r="931" spans="1:7" outlineLevel="2" x14ac:dyDescent="0.2">
      <c r="A931" s="17">
        <f t="shared" si="58"/>
        <v>5</v>
      </c>
      <c r="B931" s="18" t="s">
        <v>1311</v>
      </c>
      <c r="C931" s="18" t="s">
        <v>1312</v>
      </c>
      <c r="D931" s="19" t="s">
        <v>1319</v>
      </c>
      <c r="E931" s="20">
        <v>1832.4</v>
      </c>
      <c r="F931" s="20">
        <v>61080</v>
      </c>
      <c r="G931" s="21">
        <f t="shared" si="57"/>
        <v>62912.4</v>
      </c>
    </row>
    <row r="932" spans="1:7" outlineLevel="2" x14ac:dyDescent="0.2">
      <c r="A932" s="17">
        <f t="shared" si="58"/>
        <v>6</v>
      </c>
      <c r="B932" s="22" t="s">
        <v>1311</v>
      </c>
      <c r="C932" s="22" t="s">
        <v>1312</v>
      </c>
      <c r="D932" s="23" t="s">
        <v>1320</v>
      </c>
      <c r="E932" s="20">
        <v>22255.5</v>
      </c>
      <c r="F932" s="20">
        <v>238710</v>
      </c>
      <c r="G932" s="21">
        <f t="shared" si="57"/>
        <v>260965.5</v>
      </c>
    </row>
    <row r="933" spans="1:7" outlineLevel="2" x14ac:dyDescent="0.2">
      <c r="A933" s="17">
        <f t="shared" si="58"/>
        <v>7</v>
      </c>
      <c r="B933" s="22" t="s">
        <v>1311</v>
      </c>
      <c r="C933" s="22" t="s">
        <v>1315</v>
      </c>
      <c r="D933" s="23" t="s">
        <v>1321</v>
      </c>
      <c r="E933" s="20">
        <v>13401</v>
      </c>
      <c r="F933" s="20">
        <v>88020</v>
      </c>
      <c r="G933" s="21">
        <f t="shared" si="57"/>
        <v>101421</v>
      </c>
    </row>
    <row r="934" spans="1:7" outlineLevel="2" x14ac:dyDescent="0.2">
      <c r="A934" s="17">
        <f t="shared" si="58"/>
        <v>8</v>
      </c>
      <c r="B934" s="22" t="s">
        <v>1311</v>
      </c>
      <c r="C934" s="22" t="s">
        <v>1312</v>
      </c>
      <c r="D934" s="23" t="s">
        <v>1322</v>
      </c>
      <c r="E934" s="20">
        <v>5446.5</v>
      </c>
      <c r="F934" s="20">
        <v>119430</v>
      </c>
      <c r="G934" s="21">
        <f t="shared" si="57"/>
        <v>124876.5</v>
      </c>
    </row>
    <row r="935" spans="1:7" outlineLevel="1" x14ac:dyDescent="0.2">
      <c r="A935" s="17"/>
      <c r="B935" s="24" t="s">
        <v>1323</v>
      </c>
      <c r="C935" s="22"/>
      <c r="D935" s="23"/>
      <c r="E935" s="20">
        <f>SUBTOTAL(9,E927:E934)</f>
        <v>173491.44</v>
      </c>
      <c r="F935" s="20">
        <f>SUBTOTAL(9,F927:F934)</f>
        <v>1132980</v>
      </c>
      <c r="G935" s="21">
        <f>SUBTOTAL(9,G927:G934)</f>
        <v>1306471.44</v>
      </c>
    </row>
    <row r="936" spans="1:7" outlineLevel="2" x14ac:dyDescent="0.2">
      <c r="A936" s="17">
        <v>1</v>
      </c>
      <c r="B936" s="22" t="s">
        <v>1324</v>
      </c>
      <c r="C936" s="22" t="s">
        <v>1325</v>
      </c>
      <c r="D936" s="23" t="s">
        <v>1326</v>
      </c>
      <c r="E936" s="20">
        <v>238461.54</v>
      </c>
      <c r="F936" s="20">
        <v>208740</v>
      </c>
      <c r="G936" s="21">
        <f t="shared" si="57"/>
        <v>447201.54000000004</v>
      </c>
    </row>
    <row r="937" spans="1:7" outlineLevel="2" x14ac:dyDescent="0.2">
      <c r="A937" s="17">
        <f t="shared" ref="A937:A951" si="59">+A936+1</f>
        <v>2</v>
      </c>
      <c r="B937" s="18" t="s">
        <v>1324</v>
      </c>
      <c r="C937" s="18" t="s">
        <v>1325</v>
      </c>
      <c r="D937" s="19" t="s">
        <v>1327</v>
      </c>
      <c r="E937" s="20">
        <v>5202</v>
      </c>
      <c r="F937" s="20">
        <v>108540</v>
      </c>
      <c r="G937" s="21">
        <f t="shared" si="57"/>
        <v>113742</v>
      </c>
    </row>
    <row r="938" spans="1:7" outlineLevel="2" x14ac:dyDescent="0.2">
      <c r="A938" s="17">
        <f t="shared" si="59"/>
        <v>3</v>
      </c>
      <c r="B938" s="18" t="s">
        <v>1324</v>
      </c>
      <c r="C938" s="18" t="s">
        <v>1328</v>
      </c>
      <c r="D938" s="19" t="s">
        <v>1329</v>
      </c>
      <c r="E938" s="20">
        <v>9699</v>
      </c>
      <c r="F938" s="20">
        <v>232080</v>
      </c>
      <c r="G938" s="21">
        <f t="shared" si="57"/>
        <v>241779</v>
      </c>
    </row>
    <row r="939" spans="1:7" outlineLevel="2" x14ac:dyDescent="0.2">
      <c r="A939" s="17">
        <f t="shared" si="59"/>
        <v>4</v>
      </c>
      <c r="B939" s="18" t="s">
        <v>1324</v>
      </c>
      <c r="C939" s="18" t="s">
        <v>1330</v>
      </c>
      <c r="D939" s="19" t="s">
        <v>1331</v>
      </c>
      <c r="E939" s="20"/>
      <c r="F939" s="20">
        <v>201120</v>
      </c>
      <c r="G939" s="21">
        <f t="shared" si="57"/>
        <v>201120</v>
      </c>
    </row>
    <row r="940" spans="1:7" outlineLevel="2" x14ac:dyDescent="0.2">
      <c r="A940" s="17">
        <f t="shared" si="59"/>
        <v>5</v>
      </c>
      <c r="B940" s="18" t="s">
        <v>1324</v>
      </c>
      <c r="C940" s="18" t="s">
        <v>1330</v>
      </c>
      <c r="D940" s="19" t="s">
        <v>1332</v>
      </c>
      <c r="E940" s="20">
        <v>5202</v>
      </c>
      <c r="F940" s="20">
        <v>108540</v>
      </c>
      <c r="G940" s="21">
        <f t="shared" si="57"/>
        <v>113742</v>
      </c>
    </row>
    <row r="941" spans="1:7" outlineLevel="2" x14ac:dyDescent="0.2">
      <c r="A941" s="17">
        <f t="shared" si="59"/>
        <v>6</v>
      </c>
      <c r="B941" s="18" t="s">
        <v>1324</v>
      </c>
      <c r="C941" s="18" t="s">
        <v>1333</v>
      </c>
      <c r="D941" s="19" t="s">
        <v>1334</v>
      </c>
      <c r="E941" s="20">
        <v>39629.82</v>
      </c>
      <c r="F941" s="20"/>
      <c r="G941" s="21">
        <f t="shared" si="57"/>
        <v>39629.82</v>
      </c>
    </row>
    <row r="942" spans="1:7" outlineLevel="2" x14ac:dyDescent="0.2">
      <c r="A942" s="17">
        <f t="shared" si="59"/>
        <v>7</v>
      </c>
      <c r="B942" s="18" t="s">
        <v>1324</v>
      </c>
      <c r="C942" s="18" t="s">
        <v>1333</v>
      </c>
      <c r="D942" s="19" t="s">
        <v>1335</v>
      </c>
      <c r="E942" s="20">
        <v>63715.44</v>
      </c>
      <c r="F942" s="20">
        <v>800670</v>
      </c>
      <c r="G942" s="21">
        <f t="shared" si="57"/>
        <v>864385.44</v>
      </c>
    </row>
    <row r="943" spans="1:7" outlineLevel="2" x14ac:dyDescent="0.2">
      <c r="A943" s="17">
        <f t="shared" si="59"/>
        <v>8</v>
      </c>
      <c r="B943" s="18" t="s">
        <v>1324</v>
      </c>
      <c r="C943" s="18" t="s">
        <v>1333</v>
      </c>
      <c r="D943" s="19" t="s">
        <v>1336</v>
      </c>
      <c r="E943" s="20">
        <v>5569.5</v>
      </c>
      <c r="F943" s="20">
        <v>144990</v>
      </c>
      <c r="G943" s="21">
        <f t="shared" si="57"/>
        <v>150559.5</v>
      </c>
    </row>
    <row r="944" spans="1:7" outlineLevel="2" x14ac:dyDescent="0.2">
      <c r="A944" s="17">
        <f t="shared" si="59"/>
        <v>9</v>
      </c>
      <c r="B944" s="18" t="s">
        <v>1324</v>
      </c>
      <c r="C944" s="18" t="s">
        <v>1325</v>
      </c>
      <c r="D944" s="19" t="s">
        <v>1337</v>
      </c>
      <c r="E944" s="20"/>
      <c r="F944" s="20">
        <v>163500</v>
      </c>
      <c r="G944" s="21">
        <f t="shared" si="57"/>
        <v>163500</v>
      </c>
    </row>
    <row r="945" spans="1:7" outlineLevel="2" x14ac:dyDescent="0.2">
      <c r="A945" s="17">
        <f t="shared" si="59"/>
        <v>10</v>
      </c>
      <c r="B945" s="18" t="s">
        <v>1324</v>
      </c>
      <c r="C945" s="18" t="s">
        <v>1325</v>
      </c>
      <c r="D945" s="19" t="s">
        <v>99</v>
      </c>
      <c r="E945" s="20">
        <v>17803.5</v>
      </c>
      <c r="F945" s="20">
        <v>176070</v>
      </c>
      <c r="G945" s="21">
        <f t="shared" si="57"/>
        <v>193873.5</v>
      </c>
    </row>
    <row r="946" spans="1:7" outlineLevel="2" x14ac:dyDescent="0.2">
      <c r="A946" s="17">
        <f t="shared" si="59"/>
        <v>11</v>
      </c>
      <c r="B946" s="18" t="s">
        <v>1324</v>
      </c>
      <c r="C946" s="18" t="s">
        <v>1325</v>
      </c>
      <c r="D946" s="19" t="s">
        <v>1338</v>
      </c>
      <c r="E946" s="20">
        <v>73904.289999999994</v>
      </c>
      <c r="F946" s="20">
        <v>423630</v>
      </c>
      <c r="G946" s="21">
        <f t="shared" si="57"/>
        <v>497534.29</v>
      </c>
    </row>
    <row r="947" spans="1:7" outlineLevel="2" x14ac:dyDescent="0.2">
      <c r="A947" s="17">
        <f t="shared" si="59"/>
        <v>12</v>
      </c>
      <c r="B947" s="18" t="s">
        <v>1324</v>
      </c>
      <c r="C947" s="18" t="s">
        <v>1325</v>
      </c>
      <c r="D947" s="19" t="s">
        <v>1339</v>
      </c>
      <c r="E947" s="20">
        <v>18687.5</v>
      </c>
      <c r="F947" s="20">
        <v>157350</v>
      </c>
      <c r="G947" s="21">
        <f t="shared" si="57"/>
        <v>176037.5</v>
      </c>
    </row>
    <row r="948" spans="1:7" outlineLevel="2" x14ac:dyDescent="0.2">
      <c r="A948" s="17">
        <f t="shared" si="59"/>
        <v>13</v>
      </c>
      <c r="B948" s="18" t="s">
        <v>1324</v>
      </c>
      <c r="C948" s="18" t="s">
        <v>1340</v>
      </c>
      <c r="D948" s="19" t="s">
        <v>1341</v>
      </c>
      <c r="E948" s="20">
        <v>1861.2</v>
      </c>
      <c r="F948" s="20">
        <v>62040</v>
      </c>
      <c r="G948" s="21">
        <f t="shared" si="57"/>
        <v>63901.2</v>
      </c>
    </row>
    <row r="949" spans="1:7" outlineLevel="2" x14ac:dyDescent="0.2">
      <c r="A949" s="17">
        <f t="shared" si="59"/>
        <v>14</v>
      </c>
      <c r="B949" s="22" t="s">
        <v>1324</v>
      </c>
      <c r="C949" s="22" t="s">
        <v>1333</v>
      </c>
      <c r="D949" s="23" t="s">
        <v>1342</v>
      </c>
      <c r="E949" s="20"/>
      <c r="F949" s="20">
        <v>50880</v>
      </c>
      <c r="G949" s="21">
        <f t="shared" si="57"/>
        <v>50880</v>
      </c>
    </row>
    <row r="950" spans="1:7" outlineLevel="2" x14ac:dyDescent="0.2">
      <c r="A950" s="17">
        <f t="shared" si="59"/>
        <v>15</v>
      </c>
      <c r="B950" s="22" t="s">
        <v>1324</v>
      </c>
      <c r="C950" s="22" t="s">
        <v>1325</v>
      </c>
      <c r="D950" s="23" t="s">
        <v>1343</v>
      </c>
      <c r="E950" s="20">
        <v>18864</v>
      </c>
      <c r="F950" s="20"/>
      <c r="G950" s="21">
        <f t="shared" si="57"/>
        <v>18864</v>
      </c>
    </row>
    <row r="951" spans="1:7" outlineLevel="2" x14ac:dyDescent="0.2">
      <c r="A951" s="17">
        <f t="shared" si="59"/>
        <v>16</v>
      </c>
      <c r="B951" s="22" t="s">
        <v>1324</v>
      </c>
      <c r="C951" s="22" t="s">
        <v>1325</v>
      </c>
      <c r="D951" s="23" t="s">
        <v>1344</v>
      </c>
      <c r="E951" s="20">
        <v>14331</v>
      </c>
      <c r="F951" s="20">
        <v>106620</v>
      </c>
      <c r="G951" s="21">
        <f t="shared" si="57"/>
        <v>120951</v>
      </c>
    </row>
    <row r="952" spans="1:7" outlineLevel="1" x14ac:dyDescent="0.2">
      <c r="A952" s="17"/>
      <c r="B952" s="24" t="s">
        <v>1345</v>
      </c>
      <c r="C952" s="22"/>
      <c r="D952" s="23"/>
      <c r="E952" s="20">
        <f>SUBTOTAL(9,E936:E951)</f>
        <v>512930.79</v>
      </c>
      <c r="F952" s="20">
        <f>SUBTOTAL(9,F936:F951)</f>
        <v>2944770</v>
      </c>
      <c r="G952" s="21">
        <f>SUBTOTAL(9,G936:G951)</f>
        <v>3457700.79</v>
      </c>
    </row>
    <row r="953" spans="1:7" outlineLevel="2" x14ac:dyDescent="0.2">
      <c r="A953" s="17">
        <v>1</v>
      </c>
      <c r="B953" s="22" t="s">
        <v>1346</v>
      </c>
      <c r="C953" s="22" t="s">
        <v>1347</v>
      </c>
      <c r="D953" s="23" t="s">
        <v>1348</v>
      </c>
      <c r="E953" s="20">
        <v>512873.72</v>
      </c>
      <c r="F953" s="20">
        <v>1203743</v>
      </c>
      <c r="G953" s="21">
        <f t="shared" si="57"/>
        <v>1716616.72</v>
      </c>
    </row>
    <row r="954" spans="1:7" outlineLevel="2" x14ac:dyDescent="0.2">
      <c r="A954" s="17">
        <f t="shared" ref="A954:A960" si="60">+A953+1</f>
        <v>2</v>
      </c>
      <c r="B954" s="18" t="s">
        <v>1346</v>
      </c>
      <c r="C954" s="18" t="s">
        <v>1347</v>
      </c>
      <c r="D954" s="19" t="s">
        <v>1349</v>
      </c>
      <c r="E954" s="20">
        <v>10500</v>
      </c>
      <c r="F954" s="20">
        <v>107850</v>
      </c>
      <c r="G954" s="21">
        <f t="shared" si="57"/>
        <v>118350</v>
      </c>
    </row>
    <row r="955" spans="1:7" outlineLevel="2" x14ac:dyDescent="0.2">
      <c r="A955" s="17">
        <f t="shared" si="60"/>
        <v>3</v>
      </c>
      <c r="B955" s="18" t="s">
        <v>1346</v>
      </c>
      <c r="C955" s="18" t="s">
        <v>1347</v>
      </c>
      <c r="D955" s="19" t="s">
        <v>1350</v>
      </c>
      <c r="E955" s="20">
        <v>1832.4</v>
      </c>
      <c r="F955" s="20">
        <v>61080</v>
      </c>
      <c r="G955" s="21">
        <f t="shared" si="57"/>
        <v>62912.4</v>
      </c>
    </row>
    <row r="956" spans="1:7" outlineLevel="2" x14ac:dyDescent="0.2">
      <c r="A956" s="17">
        <f t="shared" si="60"/>
        <v>4</v>
      </c>
      <c r="B956" s="22" t="s">
        <v>1346</v>
      </c>
      <c r="C956" s="22" t="s">
        <v>1351</v>
      </c>
      <c r="D956" s="23" t="s">
        <v>1352</v>
      </c>
      <c r="E956" s="20">
        <v>46996.86</v>
      </c>
      <c r="F956" s="20"/>
      <c r="G956" s="21">
        <f t="shared" si="57"/>
        <v>46996.86</v>
      </c>
    </row>
    <row r="957" spans="1:7" outlineLevel="2" x14ac:dyDescent="0.2">
      <c r="A957" s="17">
        <f t="shared" si="60"/>
        <v>5</v>
      </c>
      <c r="B957" s="22" t="s">
        <v>1346</v>
      </c>
      <c r="C957" s="22" t="s">
        <v>1351</v>
      </c>
      <c r="D957" s="23" t="s">
        <v>1353</v>
      </c>
      <c r="E957" s="20">
        <v>1498.5</v>
      </c>
      <c r="F957" s="20">
        <v>49950</v>
      </c>
      <c r="G957" s="21">
        <f t="shared" si="57"/>
        <v>51448.5</v>
      </c>
    </row>
    <row r="958" spans="1:7" outlineLevel="2" x14ac:dyDescent="0.2">
      <c r="A958" s="17">
        <f t="shared" si="60"/>
        <v>6</v>
      </c>
      <c r="B958" s="22" t="s">
        <v>1346</v>
      </c>
      <c r="C958" s="22" t="s">
        <v>1351</v>
      </c>
      <c r="D958" s="23" t="s">
        <v>1354</v>
      </c>
      <c r="E958" s="20">
        <v>1581.3</v>
      </c>
      <c r="F958" s="20">
        <v>52710</v>
      </c>
      <c r="G958" s="21">
        <f t="shared" si="57"/>
        <v>54291.3</v>
      </c>
    </row>
    <row r="959" spans="1:7" outlineLevel="2" x14ac:dyDescent="0.2">
      <c r="A959" s="17">
        <f t="shared" si="60"/>
        <v>7</v>
      </c>
      <c r="B959" s="22" t="s">
        <v>1346</v>
      </c>
      <c r="C959" s="22" t="s">
        <v>1355</v>
      </c>
      <c r="D959" s="23" t="s">
        <v>1356</v>
      </c>
      <c r="E959" s="20">
        <v>31569</v>
      </c>
      <c r="F959" s="20">
        <v>311010</v>
      </c>
      <c r="G959" s="21">
        <f t="shared" si="57"/>
        <v>342579</v>
      </c>
    </row>
    <row r="960" spans="1:7" outlineLevel="2" x14ac:dyDescent="0.2">
      <c r="A960" s="17">
        <f t="shared" si="60"/>
        <v>8</v>
      </c>
      <c r="B960" s="22" t="s">
        <v>1346</v>
      </c>
      <c r="C960" s="22" t="s">
        <v>1357</v>
      </c>
      <c r="D960" s="23" t="s">
        <v>1358</v>
      </c>
      <c r="E960" s="20">
        <v>2167.1999999999998</v>
      </c>
      <c r="F960" s="20">
        <v>72240</v>
      </c>
      <c r="G960" s="21">
        <f t="shared" si="57"/>
        <v>74407.199999999997</v>
      </c>
    </row>
    <row r="961" spans="1:7" outlineLevel="1" x14ac:dyDescent="0.2">
      <c r="A961" s="17"/>
      <c r="B961" s="24" t="s">
        <v>1359</v>
      </c>
      <c r="C961" s="22"/>
      <c r="D961" s="23"/>
      <c r="E961" s="20">
        <f>SUBTOTAL(9,E953:E960)</f>
        <v>609018.98</v>
      </c>
      <c r="F961" s="20">
        <f>SUBTOTAL(9,F953:F960)</f>
        <v>1858583</v>
      </c>
      <c r="G961" s="21">
        <f>SUBTOTAL(9,G953:G960)</f>
        <v>2467601.9800000004</v>
      </c>
    </row>
    <row r="962" spans="1:7" outlineLevel="2" x14ac:dyDescent="0.2">
      <c r="A962" s="17">
        <v>1</v>
      </c>
      <c r="B962" s="22" t="s">
        <v>1360</v>
      </c>
      <c r="C962" s="22" t="s">
        <v>1361</v>
      </c>
      <c r="D962" s="23" t="s">
        <v>1362</v>
      </c>
      <c r="E962" s="20">
        <f>425642.37+50013.59</f>
        <v>475655.95999999996</v>
      </c>
      <c r="F962" s="20">
        <v>984220</v>
      </c>
      <c r="G962" s="21">
        <f t="shared" si="57"/>
        <v>1459875.96</v>
      </c>
    </row>
    <row r="963" spans="1:7" outlineLevel="2" x14ac:dyDescent="0.2">
      <c r="A963" s="17">
        <f t="shared" ref="A963:A996" si="61">+A962+1</f>
        <v>2</v>
      </c>
      <c r="B963" s="18" t="s">
        <v>1360</v>
      </c>
      <c r="C963" s="18" t="s">
        <v>1361</v>
      </c>
      <c r="D963" s="19" t="s">
        <v>1363</v>
      </c>
      <c r="E963" s="20">
        <v>241483.14</v>
      </c>
      <c r="F963" s="20">
        <v>514200</v>
      </c>
      <c r="G963" s="21">
        <f t="shared" si="57"/>
        <v>755683.14</v>
      </c>
    </row>
    <row r="964" spans="1:7" outlineLevel="2" x14ac:dyDescent="0.2">
      <c r="A964" s="17">
        <f t="shared" si="61"/>
        <v>3</v>
      </c>
      <c r="B964" s="18" t="s">
        <v>1360</v>
      </c>
      <c r="C964" s="18" t="s">
        <v>1361</v>
      </c>
      <c r="D964" s="19" t="s">
        <v>1364</v>
      </c>
      <c r="E964" s="20">
        <v>1774.8</v>
      </c>
      <c r="F964" s="20">
        <v>59160</v>
      </c>
      <c r="G964" s="21">
        <f t="shared" si="57"/>
        <v>60934.8</v>
      </c>
    </row>
    <row r="965" spans="1:7" outlineLevel="2" x14ac:dyDescent="0.2">
      <c r="A965" s="17">
        <f t="shared" si="61"/>
        <v>4</v>
      </c>
      <c r="B965" s="18" t="s">
        <v>1360</v>
      </c>
      <c r="C965" s="18" t="s">
        <v>1365</v>
      </c>
      <c r="D965" s="19" t="s">
        <v>1366</v>
      </c>
      <c r="E965" s="20">
        <v>15783</v>
      </c>
      <c r="F965" s="20">
        <v>116160</v>
      </c>
      <c r="G965" s="21">
        <f t="shared" si="57"/>
        <v>131943</v>
      </c>
    </row>
    <row r="966" spans="1:7" outlineLevel="2" x14ac:dyDescent="0.2">
      <c r="A966" s="17">
        <f t="shared" si="61"/>
        <v>5</v>
      </c>
      <c r="B966" s="18" t="s">
        <v>1360</v>
      </c>
      <c r="C966" s="18" t="s">
        <v>1365</v>
      </c>
      <c r="D966" s="19" t="s">
        <v>366</v>
      </c>
      <c r="E966" s="20">
        <v>2941.2</v>
      </c>
      <c r="F966" s="20">
        <v>98040</v>
      </c>
      <c r="G966" s="21">
        <f t="shared" si="57"/>
        <v>100981.2</v>
      </c>
    </row>
    <row r="967" spans="1:7" outlineLevel="2" x14ac:dyDescent="0.2">
      <c r="A967" s="17">
        <f t="shared" si="61"/>
        <v>6</v>
      </c>
      <c r="B967" s="18" t="s">
        <v>1360</v>
      </c>
      <c r="C967" s="18" t="s">
        <v>1365</v>
      </c>
      <c r="D967" s="19" t="s">
        <v>1367</v>
      </c>
      <c r="E967" s="20">
        <v>29016.09</v>
      </c>
      <c r="F967" s="20">
        <v>161760</v>
      </c>
      <c r="G967" s="21">
        <f t="shared" si="57"/>
        <v>190776.09</v>
      </c>
    </row>
    <row r="968" spans="1:7" outlineLevel="2" x14ac:dyDescent="0.2">
      <c r="A968" s="17">
        <f t="shared" si="61"/>
        <v>7</v>
      </c>
      <c r="B968" s="18" t="s">
        <v>1360</v>
      </c>
      <c r="C968" s="18" t="s">
        <v>1365</v>
      </c>
      <c r="D968" s="19" t="s">
        <v>1368</v>
      </c>
      <c r="E968" s="20"/>
      <c r="F968" s="20">
        <v>96810</v>
      </c>
      <c r="G968" s="21">
        <f t="shared" si="57"/>
        <v>96810</v>
      </c>
    </row>
    <row r="969" spans="1:7" outlineLevel="2" x14ac:dyDescent="0.2">
      <c r="A969" s="17">
        <f t="shared" si="61"/>
        <v>8</v>
      </c>
      <c r="B969" s="18" t="s">
        <v>1360</v>
      </c>
      <c r="C969" s="18" t="s">
        <v>1369</v>
      </c>
      <c r="D969" s="19" t="s">
        <v>1370</v>
      </c>
      <c r="E969" s="20">
        <v>26539.74</v>
      </c>
      <c r="F969" s="20"/>
      <c r="G969" s="21">
        <f t="shared" si="57"/>
        <v>26539.74</v>
      </c>
    </row>
    <row r="970" spans="1:7" outlineLevel="2" x14ac:dyDescent="0.2">
      <c r="A970" s="17">
        <f t="shared" si="61"/>
        <v>9</v>
      </c>
      <c r="B970" s="18" t="s">
        <v>1360</v>
      </c>
      <c r="C970" s="18" t="s">
        <v>1371</v>
      </c>
      <c r="D970" s="19" t="s">
        <v>1372</v>
      </c>
      <c r="E970" s="20">
        <v>23895.15</v>
      </c>
      <c r="F970" s="20"/>
      <c r="G970" s="21">
        <f t="shared" si="57"/>
        <v>23895.15</v>
      </c>
    </row>
    <row r="971" spans="1:7" outlineLevel="2" x14ac:dyDescent="0.2">
      <c r="A971" s="17">
        <f t="shared" si="61"/>
        <v>10</v>
      </c>
      <c r="B971" s="18" t="s">
        <v>1360</v>
      </c>
      <c r="C971" s="18" t="s">
        <v>1373</v>
      </c>
      <c r="D971" s="19" t="s">
        <v>1374</v>
      </c>
      <c r="E971" s="20">
        <v>3493.8</v>
      </c>
      <c r="F971" s="20">
        <v>116460</v>
      </c>
      <c r="G971" s="21">
        <f t="shared" si="57"/>
        <v>119953.8</v>
      </c>
    </row>
    <row r="972" spans="1:7" outlineLevel="2" x14ac:dyDescent="0.2">
      <c r="A972" s="17">
        <f t="shared" si="61"/>
        <v>11</v>
      </c>
      <c r="B972" s="18" t="s">
        <v>1360</v>
      </c>
      <c r="C972" s="18" t="s">
        <v>1361</v>
      </c>
      <c r="D972" s="19" t="s">
        <v>1375</v>
      </c>
      <c r="E972" s="20">
        <v>30865.5</v>
      </c>
      <c r="F972" s="20">
        <v>230910</v>
      </c>
      <c r="G972" s="21">
        <f t="shared" si="57"/>
        <v>261775.5</v>
      </c>
    </row>
    <row r="973" spans="1:7" outlineLevel="2" x14ac:dyDescent="0.2">
      <c r="A973" s="17">
        <f t="shared" si="61"/>
        <v>12</v>
      </c>
      <c r="B973" s="18" t="s">
        <v>1360</v>
      </c>
      <c r="C973" s="18" t="s">
        <v>1376</v>
      </c>
      <c r="D973" s="19" t="s">
        <v>1377</v>
      </c>
      <c r="E973" s="20">
        <v>5049</v>
      </c>
      <c r="F973" s="20">
        <v>168300</v>
      </c>
      <c r="G973" s="21">
        <f t="shared" ref="G973:G1035" si="62">+E973+F973</f>
        <v>173349</v>
      </c>
    </row>
    <row r="974" spans="1:7" outlineLevel="2" x14ac:dyDescent="0.2">
      <c r="A974" s="17">
        <f t="shared" si="61"/>
        <v>13</v>
      </c>
      <c r="B974" s="18" t="s">
        <v>1360</v>
      </c>
      <c r="C974" s="18" t="s">
        <v>1378</v>
      </c>
      <c r="D974" s="19" t="s">
        <v>1379</v>
      </c>
      <c r="E974" s="20">
        <v>1470.6</v>
      </c>
      <c r="F974" s="20">
        <v>49020</v>
      </c>
      <c r="G974" s="21">
        <f t="shared" si="62"/>
        <v>50490.6</v>
      </c>
    </row>
    <row r="975" spans="1:7" outlineLevel="2" x14ac:dyDescent="0.2">
      <c r="A975" s="17">
        <f t="shared" si="61"/>
        <v>14</v>
      </c>
      <c r="B975" s="18" t="s">
        <v>1360</v>
      </c>
      <c r="C975" s="18" t="s">
        <v>1378</v>
      </c>
      <c r="D975" s="19" t="s">
        <v>1380</v>
      </c>
      <c r="E975" s="20">
        <v>1719</v>
      </c>
      <c r="F975" s="20">
        <v>57300</v>
      </c>
      <c r="G975" s="21">
        <f t="shared" si="62"/>
        <v>59019</v>
      </c>
    </row>
    <row r="976" spans="1:7" outlineLevel="2" x14ac:dyDescent="0.2">
      <c r="A976" s="17">
        <f t="shared" si="61"/>
        <v>15</v>
      </c>
      <c r="B976" s="18" t="s">
        <v>1360</v>
      </c>
      <c r="C976" s="18" t="s">
        <v>1381</v>
      </c>
      <c r="D976" s="19" t="s">
        <v>907</v>
      </c>
      <c r="E976" s="20">
        <v>11952</v>
      </c>
      <c r="F976" s="20">
        <v>99540</v>
      </c>
      <c r="G976" s="21">
        <f t="shared" si="62"/>
        <v>111492</v>
      </c>
    </row>
    <row r="977" spans="1:7" outlineLevel="2" x14ac:dyDescent="0.2">
      <c r="A977" s="17">
        <f t="shared" si="61"/>
        <v>16</v>
      </c>
      <c r="B977" s="18" t="s">
        <v>1360</v>
      </c>
      <c r="C977" s="18" t="s">
        <v>1382</v>
      </c>
      <c r="D977" s="19" t="s">
        <v>1383</v>
      </c>
      <c r="E977" s="20">
        <v>1389.6</v>
      </c>
      <c r="F977" s="20">
        <v>46320</v>
      </c>
      <c r="G977" s="21">
        <f t="shared" si="62"/>
        <v>47709.599999999999</v>
      </c>
    </row>
    <row r="978" spans="1:7" outlineLevel="2" x14ac:dyDescent="0.2">
      <c r="A978" s="17">
        <f t="shared" si="61"/>
        <v>17</v>
      </c>
      <c r="B978" s="18" t="s">
        <v>1360</v>
      </c>
      <c r="C978" s="18" t="s">
        <v>1382</v>
      </c>
      <c r="D978" s="19" t="s">
        <v>1384</v>
      </c>
      <c r="E978" s="20">
        <v>54470.2</v>
      </c>
      <c r="F978" s="20">
        <v>364440</v>
      </c>
      <c r="G978" s="21">
        <f t="shared" si="62"/>
        <v>418910.2</v>
      </c>
    </row>
    <row r="979" spans="1:7" outlineLevel="2" x14ac:dyDescent="0.2">
      <c r="A979" s="17">
        <f t="shared" si="61"/>
        <v>18</v>
      </c>
      <c r="B979" s="18" t="s">
        <v>1360</v>
      </c>
      <c r="C979" s="18" t="s">
        <v>1382</v>
      </c>
      <c r="D979" s="19" t="s">
        <v>1385</v>
      </c>
      <c r="E979" s="20">
        <v>1470.6</v>
      </c>
      <c r="F979" s="20">
        <v>49020</v>
      </c>
      <c r="G979" s="21">
        <f t="shared" si="62"/>
        <v>50490.6</v>
      </c>
    </row>
    <row r="980" spans="1:7" outlineLevel="2" x14ac:dyDescent="0.2">
      <c r="A980" s="17">
        <f t="shared" si="61"/>
        <v>19</v>
      </c>
      <c r="B980" s="18" t="s">
        <v>1360</v>
      </c>
      <c r="C980" s="18" t="s">
        <v>1386</v>
      </c>
      <c r="D980" s="19" t="s">
        <v>1387</v>
      </c>
      <c r="E980" s="20">
        <v>1774.8</v>
      </c>
      <c r="F980" s="20">
        <v>59160</v>
      </c>
      <c r="G980" s="21">
        <f t="shared" si="62"/>
        <v>60934.8</v>
      </c>
    </row>
    <row r="981" spans="1:7" outlineLevel="2" x14ac:dyDescent="0.2">
      <c r="A981" s="17">
        <f t="shared" si="61"/>
        <v>20</v>
      </c>
      <c r="B981" s="18" t="s">
        <v>1360</v>
      </c>
      <c r="C981" s="18" t="s">
        <v>1386</v>
      </c>
      <c r="D981" s="19" t="s">
        <v>1388</v>
      </c>
      <c r="E981" s="20">
        <v>1832.4</v>
      </c>
      <c r="F981" s="20">
        <v>61080</v>
      </c>
      <c r="G981" s="21">
        <f t="shared" si="62"/>
        <v>62912.4</v>
      </c>
    </row>
    <row r="982" spans="1:7" outlineLevel="2" x14ac:dyDescent="0.2">
      <c r="A982" s="17">
        <f t="shared" si="61"/>
        <v>21</v>
      </c>
      <c r="B982" s="22" t="s">
        <v>1360</v>
      </c>
      <c r="C982" s="22" t="s">
        <v>1365</v>
      </c>
      <c r="D982" s="23" t="s">
        <v>1389</v>
      </c>
      <c r="E982" s="20">
        <v>2890.8</v>
      </c>
      <c r="F982" s="20">
        <v>96360</v>
      </c>
      <c r="G982" s="21">
        <f t="shared" si="62"/>
        <v>99250.8</v>
      </c>
    </row>
    <row r="983" spans="1:7" outlineLevel="2" x14ac:dyDescent="0.2">
      <c r="A983" s="17">
        <f t="shared" si="61"/>
        <v>22</v>
      </c>
      <c r="B983" s="22" t="s">
        <v>1360</v>
      </c>
      <c r="C983" s="22" t="s">
        <v>1365</v>
      </c>
      <c r="D983" s="23" t="s">
        <v>1390</v>
      </c>
      <c r="E983" s="20"/>
      <c r="F983" s="20">
        <f>39855*2</f>
        <v>79710</v>
      </c>
      <c r="G983" s="21">
        <f t="shared" si="62"/>
        <v>79710</v>
      </c>
    </row>
    <row r="984" spans="1:7" outlineLevel="2" x14ac:dyDescent="0.2">
      <c r="A984" s="17">
        <f t="shared" si="61"/>
        <v>23</v>
      </c>
      <c r="B984" s="22" t="s">
        <v>1360</v>
      </c>
      <c r="C984" s="22" t="s">
        <v>1369</v>
      </c>
      <c r="D984" s="23" t="s">
        <v>1391</v>
      </c>
      <c r="E984" s="20">
        <v>25264.05</v>
      </c>
      <c r="F984" s="20"/>
      <c r="G984" s="21">
        <f t="shared" si="62"/>
        <v>25264.05</v>
      </c>
    </row>
    <row r="985" spans="1:7" outlineLevel="2" x14ac:dyDescent="0.2">
      <c r="A985" s="17">
        <f t="shared" si="61"/>
        <v>24</v>
      </c>
      <c r="B985" s="22" t="s">
        <v>1360</v>
      </c>
      <c r="C985" s="22" t="s">
        <v>1373</v>
      </c>
      <c r="D985" s="23" t="s">
        <v>1392</v>
      </c>
      <c r="E985" s="20">
        <v>1832.4</v>
      </c>
      <c r="F985" s="20">
        <v>61080</v>
      </c>
      <c r="G985" s="21">
        <f t="shared" si="62"/>
        <v>62912.4</v>
      </c>
    </row>
    <row r="986" spans="1:7" outlineLevel="2" x14ac:dyDescent="0.2">
      <c r="A986" s="17">
        <f t="shared" si="61"/>
        <v>25</v>
      </c>
      <c r="B986" s="22" t="s">
        <v>1360</v>
      </c>
      <c r="C986" s="22" t="s">
        <v>1361</v>
      </c>
      <c r="D986" s="23" t="s">
        <v>1393</v>
      </c>
      <c r="E986" s="20">
        <v>23556.959999999999</v>
      </c>
      <c r="F986" s="20"/>
      <c r="G986" s="21">
        <f t="shared" si="62"/>
        <v>23556.959999999999</v>
      </c>
    </row>
    <row r="987" spans="1:7" outlineLevel="2" x14ac:dyDescent="0.2">
      <c r="A987" s="17">
        <f t="shared" si="61"/>
        <v>26</v>
      </c>
      <c r="B987" s="22" t="s">
        <v>1360</v>
      </c>
      <c r="C987" s="22" t="s">
        <v>1361</v>
      </c>
      <c r="D987" s="23" t="s">
        <v>1394</v>
      </c>
      <c r="E987" s="20">
        <v>29581.14</v>
      </c>
      <c r="F987" s="20"/>
      <c r="G987" s="21">
        <f t="shared" si="62"/>
        <v>29581.14</v>
      </c>
    </row>
    <row r="988" spans="1:7" outlineLevel="2" x14ac:dyDescent="0.2">
      <c r="A988" s="17">
        <f t="shared" si="61"/>
        <v>27</v>
      </c>
      <c r="B988" s="22" t="s">
        <v>1360</v>
      </c>
      <c r="C988" s="22" t="s">
        <v>1376</v>
      </c>
      <c r="D988" s="23" t="s">
        <v>1395</v>
      </c>
      <c r="E988" s="20">
        <v>2913.3</v>
      </c>
      <c r="F988" s="20">
        <v>97110</v>
      </c>
      <c r="G988" s="21">
        <f t="shared" si="62"/>
        <v>100023.3</v>
      </c>
    </row>
    <row r="989" spans="1:7" outlineLevel="2" x14ac:dyDescent="0.2">
      <c r="A989" s="17">
        <f t="shared" si="61"/>
        <v>28</v>
      </c>
      <c r="B989" s="22" t="s">
        <v>1360</v>
      </c>
      <c r="C989" s="22" t="s">
        <v>1376</v>
      </c>
      <c r="D989" s="23" t="s">
        <v>1396</v>
      </c>
      <c r="E989" s="20">
        <v>17645.490000000002</v>
      </c>
      <c r="F989" s="20"/>
      <c r="G989" s="21">
        <f t="shared" si="62"/>
        <v>17645.490000000002</v>
      </c>
    </row>
    <row r="990" spans="1:7" outlineLevel="2" x14ac:dyDescent="0.2">
      <c r="A990" s="17">
        <f t="shared" si="61"/>
        <v>29</v>
      </c>
      <c r="B990" s="22" t="s">
        <v>1360</v>
      </c>
      <c r="C990" s="22" t="s">
        <v>1376</v>
      </c>
      <c r="D990" s="23" t="s">
        <v>1397</v>
      </c>
      <c r="E990" s="20">
        <v>23894.01</v>
      </c>
      <c r="F990" s="20"/>
      <c r="G990" s="21">
        <f t="shared" si="62"/>
        <v>23894.01</v>
      </c>
    </row>
    <row r="991" spans="1:7" outlineLevel="2" x14ac:dyDescent="0.2">
      <c r="A991" s="17">
        <f t="shared" si="61"/>
        <v>30</v>
      </c>
      <c r="B991" s="22" t="s">
        <v>1360</v>
      </c>
      <c r="C991" s="22" t="s">
        <v>1376</v>
      </c>
      <c r="D991" s="23" t="s">
        <v>1398</v>
      </c>
      <c r="E991" s="20">
        <v>2805.3</v>
      </c>
      <c r="F991" s="20">
        <v>93510</v>
      </c>
      <c r="G991" s="21">
        <f t="shared" si="62"/>
        <v>96315.3</v>
      </c>
    </row>
    <row r="992" spans="1:7" outlineLevel="2" x14ac:dyDescent="0.2">
      <c r="A992" s="17">
        <f t="shared" si="61"/>
        <v>31</v>
      </c>
      <c r="B992" s="22" t="s">
        <v>1360</v>
      </c>
      <c r="C992" s="22" t="s">
        <v>1378</v>
      </c>
      <c r="D992" s="23" t="s">
        <v>340</v>
      </c>
      <c r="E992" s="20">
        <v>4764</v>
      </c>
      <c r="F992" s="20">
        <v>95280</v>
      </c>
      <c r="G992" s="21">
        <f t="shared" si="62"/>
        <v>100044</v>
      </c>
    </row>
    <row r="993" spans="1:7" outlineLevel="2" x14ac:dyDescent="0.2">
      <c r="A993" s="17">
        <f t="shared" si="61"/>
        <v>32</v>
      </c>
      <c r="B993" s="22" t="s">
        <v>1360</v>
      </c>
      <c r="C993" s="22" t="s">
        <v>1381</v>
      </c>
      <c r="D993" s="23" t="s">
        <v>1399</v>
      </c>
      <c r="E993" s="20">
        <v>24961.65</v>
      </c>
      <c r="F993" s="20"/>
      <c r="G993" s="21">
        <f t="shared" si="62"/>
        <v>24961.65</v>
      </c>
    </row>
    <row r="994" spans="1:7" outlineLevel="2" x14ac:dyDescent="0.2">
      <c r="A994" s="17">
        <f t="shared" si="61"/>
        <v>33</v>
      </c>
      <c r="B994" s="22" t="s">
        <v>1360</v>
      </c>
      <c r="C994" s="22" t="s">
        <v>1381</v>
      </c>
      <c r="D994" s="23" t="s">
        <v>1400</v>
      </c>
      <c r="E994" s="20">
        <v>26539.74</v>
      </c>
      <c r="F994" s="20"/>
      <c r="G994" s="21">
        <f t="shared" si="62"/>
        <v>26539.74</v>
      </c>
    </row>
    <row r="995" spans="1:7" outlineLevel="2" x14ac:dyDescent="0.2">
      <c r="A995" s="17">
        <f t="shared" si="61"/>
        <v>34</v>
      </c>
      <c r="B995" s="22" t="s">
        <v>1360</v>
      </c>
      <c r="C995" s="22" t="s">
        <v>1386</v>
      </c>
      <c r="D995" s="23" t="s">
        <v>1401</v>
      </c>
      <c r="E995" s="20">
        <v>47220.45</v>
      </c>
      <c r="F995" s="20"/>
      <c r="G995" s="21">
        <f t="shared" si="62"/>
        <v>47220.45</v>
      </c>
    </row>
    <row r="996" spans="1:7" outlineLevel="2" x14ac:dyDescent="0.2">
      <c r="A996" s="17">
        <f t="shared" si="61"/>
        <v>35</v>
      </c>
      <c r="B996" s="22" t="s">
        <v>1360</v>
      </c>
      <c r="C996" s="22" t="s">
        <v>1386</v>
      </c>
      <c r="D996" s="23" t="s">
        <v>1402</v>
      </c>
      <c r="E996" s="20">
        <v>1890.9</v>
      </c>
      <c r="F996" s="20">
        <v>63030</v>
      </c>
      <c r="G996" s="21">
        <f t="shared" si="62"/>
        <v>64920.9</v>
      </c>
    </row>
    <row r="997" spans="1:7" outlineLevel="1" x14ac:dyDescent="0.2">
      <c r="A997" s="17"/>
      <c r="B997" s="24" t="s">
        <v>1403</v>
      </c>
      <c r="C997" s="22"/>
      <c r="D997" s="23"/>
      <c r="E997" s="20">
        <f>SUBTOTAL(9,E962:E996)</f>
        <v>1168336.7699999998</v>
      </c>
      <c r="F997" s="20">
        <f>SUBTOTAL(9,F962:F996)</f>
        <v>3917980</v>
      </c>
      <c r="G997" s="21">
        <f>SUBTOTAL(9,G962:G996)</f>
        <v>5086316.7700000014</v>
      </c>
    </row>
    <row r="998" spans="1:7" outlineLevel="2" x14ac:dyDescent="0.2">
      <c r="A998" s="17">
        <v>1</v>
      </c>
      <c r="B998" s="22" t="s">
        <v>1404</v>
      </c>
      <c r="C998" s="22" t="s">
        <v>1405</v>
      </c>
      <c r="D998" s="23" t="s">
        <v>1406</v>
      </c>
      <c r="E998" s="20">
        <v>161020.89000000001</v>
      </c>
      <c r="F998" s="20">
        <v>124170</v>
      </c>
      <c r="G998" s="21">
        <f t="shared" si="62"/>
        <v>285190.89</v>
      </c>
    </row>
    <row r="999" spans="1:7" outlineLevel="2" x14ac:dyDescent="0.2">
      <c r="A999" s="17">
        <f t="shared" ref="A999:A1010" si="63">+A998+1</f>
        <v>2</v>
      </c>
      <c r="B999" s="18" t="s">
        <v>1404</v>
      </c>
      <c r="C999" s="18" t="s">
        <v>1407</v>
      </c>
      <c r="D999" s="19" t="s">
        <v>1408</v>
      </c>
      <c r="E999" s="20">
        <v>1830</v>
      </c>
      <c r="F999" s="20">
        <v>61080</v>
      </c>
      <c r="G999" s="21">
        <f t="shared" si="62"/>
        <v>62910</v>
      </c>
    </row>
    <row r="1000" spans="1:7" outlineLevel="2" x14ac:dyDescent="0.2">
      <c r="A1000" s="17">
        <f t="shared" si="63"/>
        <v>3</v>
      </c>
      <c r="B1000" s="18" t="s">
        <v>1404</v>
      </c>
      <c r="C1000" s="18" t="s">
        <v>1409</v>
      </c>
      <c r="D1000" s="19" t="s">
        <v>1410</v>
      </c>
      <c r="E1000" s="20">
        <v>1609.2</v>
      </c>
      <c r="F1000" s="20">
        <v>53640</v>
      </c>
      <c r="G1000" s="21">
        <f t="shared" si="62"/>
        <v>55249.2</v>
      </c>
    </row>
    <row r="1001" spans="1:7" outlineLevel="2" x14ac:dyDescent="0.2">
      <c r="A1001" s="17">
        <f t="shared" si="63"/>
        <v>4</v>
      </c>
      <c r="B1001" s="18" t="s">
        <v>1404</v>
      </c>
      <c r="C1001" s="18" t="s">
        <v>1409</v>
      </c>
      <c r="D1001" s="19" t="s">
        <v>1411</v>
      </c>
      <c r="E1001" s="20">
        <v>33246.69</v>
      </c>
      <c r="F1001" s="20"/>
      <c r="G1001" s="21">
        <f t="shared" si="62"/>
        <v>33246.69</v>
      </c>
    </row>
    <row r="1002" spans="1:7" outlineLevel="2" x14ac:dyDescent="0.2">
      <c r="A1002" s="17">
        <f t="shared" si="63"/>
        <v>5</v>
      </c>
      <c r="B1002" s="18" t="s">
        <v>1404</v>
      </c>
      <c r="C1002" s="18" t="s">
        <v>1405</v>
      </c>
      <c r="D1002" s="19" t="s">
        <v>1412</v>
      </c>
      <c r="E1002" s="20">
        <v>40277.040000000001</v>
      </c>
      <c r="F1002" s="20">
        <v>62040</v>
      </c>
      <c r="G1002" s="21">
        <f t="shared" si="62"/>
        <v>102317.04000000001</v>
      </c>
    </row>
    <row r="1003" spans="1:7" outlineLevel="2" x14ac:dyDescent="0.2">
      <c r="A1003" s="17">
        <f t="shared" si="63"/>
        <v>6</v>
      </c>
      <c r="B1003" s="18" t="s">
        <v>1404</v>
      </c>
      <c r="C1003" s="18" t="s">
        <v>1413</v>
      </c>
      <c r="D1003" s="19" t="s">
        <v>1414</v>
      </c>
      <c r="E1003" s="20">
        <v>5694</v>
      </c>
      <c r="F1003" s="20">
        <v>124380</v>
      </c>
      <c r="G1003" s="21">
        <f t="shared" si="62"/>
        <v>130074</v>
      </c>
    </row>
    <row r="1004" spans="1:7" outlineLevel="2" x14ac:dyDescent="0.2">
      <c r="A1004" s="17">
        <f t="shared" si="63"/>
        <v>7</v>
      </c>
      <c r="B1004" s="18" t="s">
        <v>1404</v>
      </c>
      <c r="C1004" s="18" t="s">
        <v>1415</v>
      </c>
      <c r="D1004" s="19" t="s">
        <v>1416</v>
      </c>
      <c r="E1004" s="20">
        <v>1637.1</v>
      </c>
      <c r="F1004" s="20">
        <v>54570</v>
      </c>
      <c r="G1004" s="21">
        <f t="shared" si="62"/>
        <v>56207.1</v>
      </c>
    </row>
    <row r="1005" spans="1:7" outlineLevel="2" x14ac:dyDescent="0.2">
      <c r="A1005" s="17">
        <f t="shared" si="63"/>
        <v>8</v>
      </c>
      <c r="B1005" s="18" t="s">
        <v>1404</v>
      </c>
      <c r="C1005" s="18" t="s">
        <v>1415</v>
      </c>
      <c r="D1005" s="19" t="s">
        <v>1417</v>
      </c>
      <c r="E1005" s="20">
        <v>3681</v>
      </c>
      <c r="F1005" s="20">
        <v>133200</v>
      </c>
      <c r="G1005" s="21">
        <f t="shared" si="62"/>
        <v>136881</v>
      </c>
    </row>
    <row r="1006" spans="1:7" outlineLevel="2" x14ac:dyDescent="0.2">
      <c r="A1006" s="17">
        <f t="shared" si="63"/>
        <v>9</v>
      </c>
      <c r="B1006" s="18" t="s">
        <v>1404</v>
      </c>
      <c r="C1006" s="18" t="s">
        <v>1415</v>
      </c>
      <c r="D1006" s="19" t="s">
        <v>1418</v>
      </c>
      <c r="E1006" s="20">
        <v>1554.3</v>
      </c>
      <c r="F1006" s="20">
        <v>51810</v>
      </c>
      <c r="G1006" s="21">
        <f t="shared" si="62"/>
        <v>53364.3</v>
      </c>
    </row>
    <row r="1007" spans="1:7" outlineLevel="2" x14ac:dyDescent="0.2">
      <c r="A1007" s="17">
        <f t="shared" si="63"/>
        <v>10</v>
      </c>
      <c r="B1007" s="18" t="s">
        <v>1404</v>
      </c>
      <c r="C1007" s="18" t="s">
        <v>1415</v>
      </c>
      <c r="D1007" s="19" t="s">
        <v>1419</v>
      </c>
      <c r="E1007" s="20">
        <v>40652.58</v>
      </c>
      <c r="F1007" s="20"/>
      <c r="G1007" s="21">
        <f t="shared" si="62"/>
        <v>40652.58</v>
      </c>
    </row>
    <row r="1008" spans="1:7" outlineLevel="2" x14ac:dyDescent="0.2">
      <c r="A1008" s="17">
        <f t="shared" si="63"/>
        <v>11</v>
      </c>
      <c r="B1008" s="18" t="s">
        <v>1404</v>
      </c>
      <c r="C1008" s="18" t="s">
        <v>1420</v>
      </c>
      <c r="D1008" s="19" t="s">
        <v>1421</v>
      </c>
      <c r="E1008" s="20"/>
      <c r="F1008" s="20">
        <v>57300</v>
      </c>
      <c r="G1008" s="21">
        <f t="shared" si="62"/>
        <v>57300</v>
      </c>
    </row>
    <row r="1009" spans="1:7" outlineLevel="2" x14ac:dyDescent="0.2">
      <c r="A1009" s="17">
        <f t="shared" si="63"/>
        <v>12</v>
      </c>
      <c r="B1009" s="22" t="s">
        <v>1404</v>
      </c>
      <c r="C1009" s="22" t="s">
        <v>1422</v>
      </c>
      <c r="D1009" s="23" t="s">
        <v>1423</v>
      </c>
      <c r="E1009" s="20">
        <v>19002.509999999998</v>
      </c>
      <c r="F1009" s="20"/>
      <c r="G1009" s="21">
        <f t="shared" si="62"/>
        <v>19002.509999999998</v>
      </c>
    </row>
    <row r="1010" spans="1:7" outlineLevel="2" x14ac:dyDescent="0.2">
      <c r="A1010" s="17">
        <f t="shared" si="63"/>
        <v>13</v>
      </c>
      <c r="B1010" s="33" t="s">
        <v>1404</v>
      </c>
      <c r="C1010" s="33" t="s">
        <v>1405</v>
      </c>
      <c r="D1010" s="34" t="s">
        <v>1424</v>
      </c>
      <c r="E1010" s="20">
        <v>1287.9000000000001</v>
      </c>
      <c r="F1010" s="20">
        <v>42930</v>
      </c>
      <c r="G1010" s="21">
        <f t="shared" si="62"/>
        <v>44217.9</v>
      </c>
    </row>
    <row r="1011" spans="1:7" outlineLevel="1" x14ac:dyDescent="0.2">
      <c r="A1011" s="17"/>
      <c r="B1011" s="39" t="s">
        <v>1425</v>
      </c>
      <c r="C1011" s="33"/>
      <c r="D1011" s="34"/>
      <c r="E1011" s="20">
        <f>SUBTOTAL(9,E998:E1010)</f>
        <v>311493.21000000008</v>
      </c>
      <c r="F1011" s="20">
        <f>SUBTOTAL(9,F998:F1010)</f>
        <v>765120</v>
      </c>
      <c r="G1011" s="21">
        <f>SUBTOTAL(9,G998:G1010)</f>
        <v>1076613.21</v>
      </c>
    </row>
    <row r="1012" spans="1:7" outlineLevel="2" x14ac:dyDescent="0.2">
      <c r="A1012" s="17">
        <v>1</v>
      </c>
      <c r="B1012" s="22" t="s">
        <v>1426</v>
      </c>
      <c r="C1012" s="22" t="s">
        <v>1427</v>
      </c>
      <c r="D1012" s="23" t="s">
        <v>1428</v>
      </c>
      <c r="E1012" s="20">
        <f>340845.72+54541.42</f>
        <v>395387.13999999996</v>
      </c>
      <c r="F1012" s="20">
        <v>712700</v>
      </c>
      <c r="G1012" s="21">
        <f t="shared" si="62"/>
        <v>1108087.1399999999</v>
      </c>
    </row>
    <row r="1013" spans="1:7" outlineLevel="2" x14ac:dyDescent="0.2">
      <c r="A1013" s="17">
        <f t="shared" ref="A1013:A1035" si="64">+A1012+1</f>
        <v>2</v>
      </c>
      <c r="B1013" s="18" t="s">
        <v>1426</v>
      </c>
      <c r="C1013" s="18" t="s">
        <v>1429</v>
      </c>
      <c r="D1013" s="19" t="s">
        <v>1430</v>
      </c>
      <c r="E1013" s="20">
        <v>33129</v>
      </c>
      <c r="F1013" s="20">
        <v>147150</v>
      </c>
      <c r="G1013" s="21">
        <f t="shared" si="62"/>
        <v>180279</v>
      </c>
    </row>
    <row r="1014" spans="1:7" outlineLevel="2" x14ac:dyDescent="0.2">
      <c r="A1014" s="17">
        <f t="shared" si="64"/>
        <v>3</v>
      </c>
      <c r="B1014" s="18" t="s">
        <v>1426</v>
      </c>
      <c r="C1014" s="18" t="s">
        <v>1427</v>
      </c>
      <c r="D1014" s="19" t="s">
        <v>1431</v>
      </c>
      <c r="E1014" s="20">
        <v>29013</v>
      </c>
      <c r="F1014" s="20"/>
      <c r="G1014" s="21">
        <f t="shared" si="62"/>
        <v>29013</v>
      </c>
    </row>
    <row r="1015" spans="1:7" outlineLevel="2" x14ac:dyDescent="0.2">
      <c r="A1015" s="17">
        <f t="shared" si="64"/>
        <v>4</v>
      </c>
      <c r="B1015" s="18" t="s">
        <v>1426</v>
      </c>
      <c r="C1015" s="18" t="s">
        <v>1427</v>
      </c>
      <c r="D1015" s="19" t="s">
        <v>1432</v>
      </c>
      <c r="E1015" s="20">
        <v>18147</v>
      </c>
      <c r="F1015" s="20"/>
      <c r="G1015" s="21">
        <f t="shared" si="62"/>
        <v>18147</v>
      </c>
    </row>
    <row r="1016" spans="1:7" outlineLevel="2" x14ac:dyDescent="0.2">
      <c r="A1016" s="17">
        <f t="shared" si="64"/>
        <v>5</v>
      </c>
      <c r="B1016" s="18" t="s">
        <v>1426</v>
      </c>
      <c r="C1016" s="18" t="s">
        <v>1427</v>
      </c>
      <c r="D1016" s="19" t="s">
        <v>1433</v>
      </c>
      <c r="E1016" s="20">
        <v>21606.75</v>
      </c>
      <c r="F1016" s="20"/>
      <c r="G1016" s="21">
        <f t="shared" si="62"/>
        <v>21606.75</v>
      </c>
    </row>
    <row r="1017" spans="1:7" outlineLevel="2" x14ac:dyDescent="0.2">
      <c r="A1017" s="17">
        <f t="shared" si="64"/>
        <v>6</v>
      </c>
      <c r="B1017" s="18" t="s">
        <v>1426</v>
      </c>
      <c r="C1017" s="18" t="s">
        <v>1427</v>
      </c>
      <c r="D1017" s="19" t="s">
        <v>1434</v>
      </c>
      <c r="E1017" s="20">
        <v>4452</v>
      </c>
      <c r="F1017" s="20">
        <v>28536</v>
      </c>
      <c r="G1017" s="21">
        <f t="shared" si="62"/>
        <v>32988</v>
      </c>
    </row>
    <row r="1018" spans="1:7" outlineLevel="2" x14ac:dyDescent="0.2">
      <c r="A1018" s="17">
        <f t="shared" si="64"/>
        <v>7</v>
      </c>
      <c r="B1018" s="22" t="s">
        <v>1426</v>
      </c>
      <c r="C1018" s="22" t="s">
        <v>1435</v>
      </c>
      <c r="D1018" s="23" t="s">
        <v>1436</v>
      </c>
      <c r="E1018" s="20">
        <v>32681</v>
      </c>
      <c r="F1018" s="20">
        <v>112740</v>
      </c>
      <c r="G1018" s="21">
        <f t="shared" si="62"/>
        <v>145421</v>
      </c>
    </row>
    <row r="1019" spans="1:7" outlineLevel="2" x14ac:dyDescent="0.2">
      <c r="A1019" s="17">
        <f t="shared" si="64"/>
        <v>8</v>
      </c>
      <c r="B1019" s="22" t="s">
        <v>1426</v>
      </c>
      <c r="C1019" s="22" t="s">
        <v>1435</v>
      </c>
      <c r="D1019" s="23" t="s">
        <v>1437</v>
      </c>
      <c r="E1019" s="20">
        <v>15033</v>
      </c>
      <c r="F1019" s="20">
        <v>101160</v>
      </c>
      <c r="G1019" s="21">
        <f t="shared" si="62"/>
        <v>116193</v>
      </c>
    </row>
    <row r="1020" spans="1:7" outlineLevel="2" x14ac:dyDescent="0.2">
      <c r="A1020" s="17">
        <f t="shared" si="64"/>
        <v>9</v>
      </c>
      <c r="B1020" s="22" t="s">
        <v>1426</v>
      </c>
      <c r="C1020" s="22" t="s">
        <v>1438</v>
      </c>
      <c r="D1020" s="23" t="s">
        <v>1439</v>
      </c>
      <c r="E1020" s="20">
        <v>141432.18</v>
      </c>
      <c r="F1020" s="20"/>
      <c r="G1020" s="21">
        <f t="shared" si="62"/>
        <v>141432.18</v>
      </c>
    </row>
    <row r="1021" spans="1:7" outlineLevel="2" x14ac:dyDescent="0.2">
      <c r="A1021" s="17">
        <f t="shared" si="64"/>
        <v>10</v>
      </c>
      <c r="B1021" s="22" t="s">
        <v>1426</v>
      </c>
      <c r="C1021" s="22" t="s">
        <v>1438</v>
      </c>
      <c r="D1021" s="23" t="s">
        <v>838</v>
      </c>
      <c r="E1021" s="20">
        <v>15924.66</v>
      </c>
      <c r="F1021" s="20"/>
      <c r="G1021" s="21">
        <f t="shared" si="62"/>
        <v>15924.66</v>
      </c>
    </row>
    <row r="1022" spans="1:7" outlineLevel="2" x14ac:dyDescent="0.2">
      <c r="A1022" s="17">
        <f t="shared" si="64"/>
        <v>11</v>
      </c>
      <c r="B1022" s="22" t="s">
        <v>1426</v>
      </c>
      <c r="C1022" s="22" t="s">
        <v>1438</v>
      </c>
      <c r="D1022" s="23" t="s">
        <v>1440</v>
      </c>
      <c r="E1022" s="20">
        <v>30573</v>
      </c>
      <c r="F1022" s="20"/>
      <c r="G1022" s="21">
        <f t="shared" si="62"/>
        <v>30573</v>
      </c>
    </row>
    <row r="1023" spans="1:7" outlineLevel="2" x14ac:dyDescent="0.2">
      <c r="A1023" s="17">
        <f t="shared" si="64"/>
        <v>12</v>
      </c>
      <c r="B1023" s="22" t="s">
        <v>1426</v>
      </c>
      <c r="C1023" s="22" t="s">
        <v>1441</v>
      </c>
      <c r="D1023" s="23" t="s">
        <v>1442</v>
      </c>
      <c r="E1023" s="20"/>
      <c r="F1023" s="20">
        <f>49950+930</f>
        <v>50880</v>
      </c>
      <c r="G1023" s="21">
        <f t="shared" si="62"/>
        <v>50880</v>
      </c>
    </row>
    <row r="1024" spans="1:7" outlineLevel="2" x14ac:dyDescent="0.2">
      <c r="A1024" s="17">
        <f t="shared" si="64"/>
        <v>13</v>
      </c>
      <c r="B1024" s="22" t="s">
        <v>1426</v>
      </c>
      <c r="C1024" s="22" t="s">
        <v>1441</v>
      </c>
      <c r="D1024" s="23" t="s">
        <v>1443</v>
      </c>
      <c r="E1024" s="20"/>
      <c r="F1024" s="20">
        <v>105420</v>
      </c>
      <c r="G1024" s="21">
        <f t="shared" si="62"/>
        <v>105420</v>
      </c>
    </row>
    <row r="1025" spans="1:7" outlineLevel="2" x14ac:dyDescent="0.2">
      <c r="A1025" s="17">
        <f t="shared" si="64"/>
        <v>14</v>
      </c>
      <c r="B1025" s="22" t="s">
        <v>1426</v>
      </c>
      <c r="C1025" s="22" t="s">
        <v>1444</v>
      </c>
      <c r="D1025" s="23" t="s">
        <v>1445</v>
      </c>
      <c r="E1025" s="20">
        <f>29976*2</f>
        <v>59952</v>
      </c>
      <c r="F1025" s="20"/>
      <c r="G1025" s="21">
        <f t="shared" si="62"/>
        <v>59952</v>
      </c>
    </row>
    <row r="1026" spans="1:7" outlineLevel="2" x14ac:dyDescent="0.2">
      <c r="A1026" s="17">
        <f t="shared" si="64"/>
        <v>15</v>
      </c>
      <c r="B1026" s="22" t="s">
        <v>1426</v>
      </c>
      <c r="C1026" s="22" t="s">
        <v>1446</v>
      </c>
      <c r="D1026" s="23" t="s">
        <v>598</v>
      </c>
      <c r="E1026" s="20">
        <v>101628</v>
      </c>
      <c r="F1026" s="20"/>
      <c r="G1026" s="21">
        <f t="shared" si="62"/>
        <v>101628</v>
      </c>
    </row>
    <row r="1027" spans="1:7" outlineLevel="2" x14ac:dyDescent="0.2">
      <c r="A1027" s="17">
        <f t="shared" si="64"/>
        <v>16</v>
      </c>
      <c r="B1027" s="22" t="s">
        <v>1426</v>
      </c>
      <c r="C1027" s="22" t="s">
        <v>1446</v>
      </c>
      <c r="D1027" s="23" t="s">
        <v>1447</v>
      </c>
      <c r="E1027" s="20">
        <v>32286</v>
      </c>
      <c r="F1027" s="20"/>
      <c r="G1027" s="21">
        <f t="shared" si="62"/>
        <v>32286</v>
      </c>
    </row>
    <row r="1028" spans="1:7" outlineLevel="2" x14ac:dyDescent="0.2">
      <c r="A1028" s="17">
        <f t="shared" si="64"/>
        <v>17</v>
      </c>
      <c r="B1028" s="22" t="s">
        <v>1426</v>
      </c>
      <c r="C1028" s="22" t="s">
        <v>1446</v>
      </c>
      <c r="D1028" s="23" t="s">
        <v>1448</v>
      </c>
      <c r="E1028" s="20">
        <v>12534</v>
      </c>
      <c r="F1028" s="20">
        <v>111180</v>
      </c>
      <c r="G1028" s="21">
        <f t="shared" si="62"/>
        <v>123714</v>
      </c>
    </row>
    <row r="1029" spans="1:7" outlineLevel="2" x14ac:dyDescent="0.2">
      <c r="A1029" s="17">
        <f t="shared" si="64"/>
        <v>18</v>
      </c>
      <c r="B1029" s="22" t="s">
        <v>1426</v>
      </c>
      <c r="C1029" s="22" t="s">
        <v>1427</v>
      </c>
      <c r="D1029" s="23" t="s">
        <v>1449</v>
      </c>
      <c r="E1029" s="20">
        <v>61897.32</v>
      </c>
      <c r="F1029" s="20"/>
      <c r="G1029" s="21">
        <f t="shared" si="62"/>
        <v>61897.32</v>
      </c>
    </row>
    <row r="1030" spans="1:7" outlineLevel="2" x14ac:dyDescent="0.2">
      <c r="A1030" s="17">
        <f t="shared" si="64"/>
        <v>19</v>
      </c>
      <c r="B1030" s="22" t="s">
        <v>1426</v>
      </c>
      <c r="C1030" s="22" t="s">
        <v>1427</v>
      </c>
      <c r="D1030" s="23" t="s">
        <v>1450</v>
      </c>
      <c r="E1030" s="20">
        <v>85356.01</v>
      </c>
      <c r="F1030" s="20">
        <v>366480</v>
      </c>
      <c r="G1030" s="21">
        <f t="shared" si="62"/>
        <v>451836.01</v>
      </c>
    </row>
    <row r="1031" spans="1:7" outlineLevel="2" x14ac:dyDescent="0.2">
      <c r="A1031" s="17">
        <f t="shared" si="64"/>
        <v>20</v>
      </c>
      <c r="B1031" s="22" t="s">
        <v>1426</v>
      </c>
      <c r="C1031" s="22" t="s">
        <v>1451</v>
      </c>
      <c r="D1031" s="23" t="s">
        <v>1452</v>
      </c>
      <c r="E1031" s="20">
        <f>26451+17634</f>
        <v>44085</v>
      </c>
      <c r="F1031" s="20"/>
      <c r="G1031" s="21">
        <f t="shared" si="62"/>
        <v>44085</v>
      </c>
    </row>
    <row r="1032" spans="1:7" outlineLevel="2" x14ac:dyDescent="0.2">
      <c r="A1032" s="17">
        <f t="shared" si="64"/>
        <v>21</v>
      </c>
      <c r="B1032" s="22" t="s">
        <v>1426</v>
      </c>
      <c r="C1032" s="22" t="s">
        <v>1451</v>
      </c>
      <c r="D1032" s="23" t="s">
        <v>1453</v>
      </c>
      <c r="E1032" s="20">
        <v>30762</v>
      </c>
      <c r="F1032" s="20"/>
      <c r="G1032" s="21">
        <f t="shared" si="62"/>
        <v>30762</v>
      </c>
    </row>
    <row r="1033" spans="1:7" outlineLevel="2" x14ac:dyDescent="0.2">
      <c r="A1033" s="17">
        <f t="shared" si="64"/>
        <v>22</v>
      </c>
      <c r="B1033" s="22" t="s">
        <v>1426</v>
      </c>
      <c r="C1033" s="22" t="s">
        <v>1451</v>
      </c>
      <c r="D1033" s="23" t="s">
        <v>1454</v>
      </c>
      <c r="E1033" s="20"/>
      <c r="F1033" s="20">
        <v>47160</v>
      </c>
      <c r="G1033" s="21">
        <f t="shared" si="62"/>
        <v>47160</v>
      </c>
    </row>
    <row r="1034" spans="1:7" outlineLevel="2" x14ac:dyDescent="0.2">
      <c r="A1034" s="17">
        <f t="shared" si="64"/>
        <v>23</v>
      </c>
      <c r="B1034" s="22" t="s">
        <v>1426</v>
      </c>
      <c r="C1034" s="22" t="s">
        <v>1451</v>
      </c>
      <c r="D1034" s="23" t="s">
        <v>1455</v>
      </c>
      <c r="E1034" s="20">
        <f>50295.93*2</f>
        <v>100591.86</v>
      </c>
      <c r="F1034" s="20"/>
      <c r="G1034" s="21">
        <f t="shared" si="62"/>
        <v>100591.86</v>
      </c>
    </row>
    <row r="1035" spans="1:7" outlineLevel="2" x14ac:dyDescent="0.2">
      <c r="A1035" s="17">
        <f t="shared" si="64"/>
        <v>24</v>
      </c>
      <c r="B1035" s="22" t="s">
        <v>1426</v>
      </c>
      <c r="C1035" s="22" t="s">
        <v>1451</v>
      </c>
      <c r="D1035" s="23" t="s">
        <v>1456</v>
      </c>
      <c r="E1035" s="20">
        <v>88264.56</v>
      </c>
      <c r="F1035" s="20">
        <v>57300</v>
      </c>
      <c r="G1035" s="21">
        <f t="shared" si="62"/>
        <v>145564.56</v>
      </c>
    </row>
    <row r="1036" spans="1:7" outlineLevel="1" x14ac:dyDescent="0.2">
      <c r="A1036" s="17"/>
      <c r="B1036" s="24" t="s">
        <v>1457</v>
      </c>
      <c r="C1036" s="22"/>
      <c r="D1036" s="23"/>
      <c r="E1036" s="20">
        <f>SUBTOTAL(9,E1012:E1035)</f>
        <v>1354735.48</v>
      </c>
      <c r="F1036" s="20">
        <f>SUBTOTAL(9,F1012:F1035)</f>
        <v>1840706</v>
      </c>
      <c r="G1036" s="21">
        <f>SUBTOTAL(9,G1012:G1035)</f>
        <v>3195441.4799999995</v>
      </c>
    </row>
    <row r="1037" spans="1:7" outlineLevel="2" x14ac:dyDescent="0.2">
      <c r="A1037" s="17">
        <v>1</v>
      </c>
      <c r="B1037" s="22" t="s">
        <v>1458</v>
      </c>
      <c r="C1037" s="22" t="s">
        <v>1459</v>
      </c>
      <c r="D1037" s="23" t="s">
        <v>1460</v>
      </c>
      <c r="E1037" s="20">
        <v>149584.62</v>
      </c>
      <c r="F1037" s="20">
        <v>618680</v>
      </c>
      <c r="G1037" s="21">
        <f t="shared" ref="G1037:G1100" si="65">+E1037+F1037</f>
        <v>768264.62</v>
      </c>
    </row>
    <row r="1038" spans="1:7" outlineLevel="2" x14ac:dyDescent="0.2">
      <c r="A1038" s="17">
        <f t="shared" ref="A1038:A1064" si="66">+A1037+1</f>
        <v>2</v>
      </c>
      <c r="B1038" s="18" t="s">
        <v>1458</v>
      </c>
      <c r="C1038" s="18" t="s">
        <v>1461</v>
      </c>
      <c r="D1038" s="19" t="s">
        <v>1462</v>
      </c>
      <c r="E1038" s="20">
        <f>21000+171261.19</f>
        <v>192261.19</v>
      </c>
      <c r="F1038" s="20">
        <v>418500.12</v>
      </c>
      <c r="G1038" s="21">
        <f t="shared" si="65"/>
        <v>610761.31000000006</v>
      </c>
    </row>
    <row r="1039" spans="1:7" outlineLevel="2" x14ac:dyDescent="0.2">
      <c r="A1039" s="17">
        <f t="shared" si="66"/>
        <v>3</v>
      </c>
      <c r="B1039" s="18" t="s">
        <v>1458</v>
      </c>
      <c r="C1039" s="18" t="s">
        <v>1459</v>
      </c>
      <c r="D1039" s="19" t="s">
        <v>1463</v>
      </c>
      <c r="E1039" s="20">
        <f>123567.99+498</f>
        <v>124065.99</v>
      </c>
      <c r="F1039" s="20">
        <f>222810+9960</f>
        <v>232770</v>
      </c>
      <c r="G1039" s="21">
        <f t="shared" si="65"/>
        <v>356835.99</v>
      </c>
    </row>
    <row r="1040" spans="1:7" outlineLevel="2" x14ac:dyDescent="0.2">
      <c r="A1040" s="17">
        <f t="shared" si="66"/>
        <v>4</v>
      </c>
      <c r="B1040" s="40" t="s">
        <v>1458</v>
      </c>
      <c r="C1040" s="40" t="s">
        <v>1464</v>
      </c>
      <c r="D1040" s="41" t="s">
        <v>1465</v>
      </c>
      <c r="E1040" s="20">
        <v>50404.01</v>
      </c>
      <c r="F1040" s="20"/>
      <c r="G1040" s="21">
        <f t="shared" si="65"/>
        <v>50404.01</v>
      </c>
    </row>
    <row r="1041" spans="1:7" outlineLevel="2" x14ac:dyDescent="0.2">
      <c r="A1041" s="17">
        <f t="shared" si="66"/>
        <v>5</v>
      </c>
      <c r="B1041" s="18" t="s">
        <v>1458</v>
      </c>
      <c r="C1041" s="18" t="s">
        <v>1466</v>
      </c>
      <c r="D1041" s="19" t="s">
        <v>1467</v>
      </c>
      <c r="E1041" s="20">
        <v>2941.2</v>
      </c>
      <c r="F1041" s="20">
        <v>98040</v>
      </c>
      <c r="G1041" s="21">
        <f t="shared" si="65"/>
        <v>100981.2</v>
      </c>
    </row>
    <row r="1042" spans="1:7" outlineLevel="2" x14ac:dyDescent="0.2">
      <c r="A1042" s="17">
        <f t="shared" si="66"/>
        <v>6</v>
      </c>
      <c r="B1042" s="18" t="s">
        <v>1458</v>
      </c>
      <c r="C1042" s="18" t="s">
        <v>1468</v>
      </c>
      <c r="D1042" s="19" t="s">
        <v>1469</v>
      </c>
      <c r="E1042" s="20">
        <v>8094</v>
      </c>
      <c r="F1042" s="20">
        <v>170880</v>
      </c>
      <c r="G1042" s="21">
        <f t="shared" si="65"/>
        <v>178974</v>
      </c>
    </row>
    <row r="1043" spans="1:7" outlineLevel="2" x14ac:dyDescent="0.2">
      <c r="A1043" s="17">
        <f t="shared" si="66"/>
        <v>7</v>
      </c>
      <c r="B1043" s="18" t="s">
        <v>1458</v>
      </c>
      <c r="C1043" s="18" t="s">
        <v>1459</v>
      </c>
      <c r="D1043" s="19" t="s">
        <v>1470</v>
      </c>
      <c r="E1043" s="20">
        <v>15118.5</v>
      </c>
      <c r="F1043" s="20">
        <v>143250</v>
      </c>
      <c r="G1043" s="21">
        <f t="shared" si="65"/>
        <v>158368.5</v>
      </c>
    </row>
    <row r="1044" spans="1:7" outlineLevel="2" x14ac:dyDescent="0.2">
      <c r="A1044" s="17">
        <f t="shared" si="66"/>
        <v>8</v>
      </c>
      <c r="B1044" s="22" t="s">
        <v>1458</v>
      </c>
      <c r="C1044" s="22" t="s">
        <v>1461</v>
      </c>
      <c r="D1044" s="23" t="s">
        <v>1471</v>
      </c>
      <c r="E1044" s="20">
        <f>2200+3493.8</f>
        <v>5693.8</v>
      </c>
      <c r="F1044" s="20">
        <f>58230+116460</f>
        <v>174690</v>
      </c>
      <c r="G1044" s="21">
        <f t="shared" si="65"/>
        <v>180383.8</v>
      </c>
    </row>
    <row r="1045" spans="1:7" outlineLevel="2" x14ac:dyDescent="0.2">
      <c r="A1045" s="17">
        <f t="shared" si="66"/>
        <v>9</v>
      </c>
      <c r="B1045" s="22" t="s">
        <v>1458</v>
      </c>
      <c r="C1045" s="22" t="s">
        <v>1461</v>
      </c>
      <c r="D1045" s="23" t="s">
        <v>1192</v>
      </c>
      <c r="E1045" s="20">
        <v>70277.279999999999</v>
      </c>
      <c r="F1045" s="20"/>
      <c r="G1045" s="21">
        <f t="shared" si="65"/>
        <v>70277.279999999999</v>
      </c>
    </row>
    <row r="1046" spans="1:7" outlineLevel="2" x14ac:dyDescent="0.2">
      <c r="A1046" s="17">
        <f t="shared" si="66"/>
        <v>10</v>
      </c>
      <c r="B1046" s="22" t="s">
        <v>1458</v>
      </c>
      <c r="C1046" s="22" t="s">
        <v>1464</v>
      </c>
      <c r="D1046" s="23" t="s">
        <v>1472</v>
      </c>
      <c r="E1046" s="20">
        <v>1663.2</v>
      </c>
      <c r="F1046" s="20">
        <v>55440</v>
      </c>
      <c r="G1046" s="21">
        <f t="shared" si="65"/>
        <v>57103.199999999997</v>
      </c>
    </row>
    <row r="1047" spans="1:7" outlineLevel="2" x14ac:dyDescent="0.2">
      <c r="A1047" s="17">
        <f t="shared" si="66"/>
        <v>11</v>
      </c>
      <c r="B1047" s="22" t="s">
        <v>1458</v>
      </c>
      <c r="C1047" s="22" t="s">
        <v>1464</v>
      </c>
      <c r="D1047" s="23" t="s">
        <v>1473</v>
      </c>
      <c r="E1047" s="20">
        <f>1691.1+1665</f>
        <v>3356.1</v>
      </c>
      <c r="F1047" s="20">
        <f>56370+56430</f>
        <v>112800</v>
      </c>
      <c r="G1047" s="21">
        <f t="shared" si="65"/>
        <v>116156.1</v>
      </c>
    </row>
    <row r="1048" spans="1:7" outlineLevel="2" x14ac:dyDescent="0.2">
      <c r="A1048" s="17">
        <f t="shared" si="66"/>
        <v>12</v>
      </c>
      <c r="B1048" s="22" t="s">
        <v>1458</v>
      </c>
      <c r="C1048" s="22" t="s">
        <v>1464</v>
      </c>
      <c r="D1048" s="23" t="s">
        <v>1474</v>
      </c>
      <c r="E1048" s="20">
        <v>63058.71</v>
      </c>
      <c r="F1048" s="20"/>
      <c r="G1048" s="21">
        <f t="shared" si="65"/>
        <v>63058.71</v>
      </c>
    </row>
    <row r="1049" spans="1:7" outlineLevel="2" x14ac:dyDescent="0.2">
      <c r="A1049" s="17">
        <f t="shared" si="66"/>
        <v>13</v>
      </c>
      <c r="B1049" s="22" t="s">
        <v>1458</v>
      </c>
      <c r="C1049" s="22" t="s">
        <v>1464</v>
      </c>
      <c r="D1049" s="23" t="s">
        <v>1271</v>
      </c>
      <c r="E1049" s="20"/>
      <c r="F1049" s="20">
        <v>55440</v>
      </c>
      <c r="G1049" s="21">
        <f t="shared" si="65"/>
        <v>55440</v>
      </c>
    </row>
    <row r="1050" spans="1:7" outlineLevel="2" x14ac:dyDescent="0.2">
      <c r="A1050" s="17">
        <f t="shared" si="66"/>
        <v>14</v>
      </c>
      <c r="B1050" s="22" t="s">
        <v>1458</v>
      </c>
      <c r="C1050" s="22" t="s">
        <v>1475</v>
      </c>
      <c r="D1050" s="23" t="s">
        <v>1476</v>
      </c>
      <c r="E1050" s="20">
        <v>176747.28</v>
      </c>
      <c r="F1050" s="20"/>
      <c r="G1050" s="21">
        <f t="shared" si="65"/>
        <v>176747.28</v>
      </c>
    </row>
    <row r="1051" spans="1:7" outlineLevel="2" x14ac:dyDescent="0.2">
      <c r="A1051" s="17">
        <f t="shared" si="66"/>
        <v>15</v>
      </c>
      <c r="B1051" s="22" t="s">
        <v>1458</v>
      </c>
      <c r="C1051" s="22" t="s">
        <v>1477</v>
      </c>
      <c r="D1051" s="23" t="s">
        <v>1478</v>
      </c>
      <c r="E1051" s="20">
        <v>51742.38</v>
      </c>
      <c r="F1051" s="20"/>
      <c r="G1051" s="21">
        <f t="shared" si="65"/>
        <v>51742.38</v>
      </c>
    </row>
    <row r="1052" spans="1:7" outlineLevel="2" x14ac:dyDescent="0.2">
      <c r="A1052" s="17">
        <f t="shared" si="66"/>
        <v>16</v>
      </c>
      <c r="B1052" s="22" t="s">
        <v>1458</v>
      </c>
      <c r="C1052" s="22" t="s">
        <v>1477</v>
      </c>
      <c r="D1052" s="23" t="s">
        <v>1479</v>
      </c>
      <c r="E1052" s="20">
        <v>102638.96</v>
      </c>
      <c r="F1052" s="20">
        <v>219000</v>
      </c>
      <c r="G1052" s="21">
        <f t="shared" si="65"/>
        <v>321638.96000000002</v>
      </c>
    </row>
    <row r="1053" spans="1:7" outlineLevel="2" x14ac:dyDescent="0.2">
      <c r="A1053" s="17">
        <f t="shared" si="66"/>
        <v>17</v>
      </c>
      <c r="B1053" s="22" t="s">
        <v>1458</v>
      </c>
      <c r="C1053" s="22" t="s">
        <v>1480</v>
      </c>
      <c r="D1053" s="23" t="s">
        <v>1481</v>
      </c>
      <c r="E1053" s="20">
        <v>399718.89</v>
      </c>
      <c r="F1053" s="20">
        <v>1423920</v>
      </c>
      <c r="G1053" s="21">
        <f t="shared" si="65"/>
        <v>1823638.8900000001</v>
      </c>
    </row>
    <row r="1054" spans="1:7" outlineLevel="2" x14ac:dyDescent="0.2">
      <c r="A1054" s="17">
        <f t="shared" si="66"/>
        <v>18</v>
      </c>
      <c r="B1054" s="22" t="s">
        <v>1458</v>
      </c>
      <c r="C1054" s="22" t="s">
        <v>1482</v>
      </c>
      <c r="D1054" s="23" t="s">
        <v>1483</v>
      </c>
      <c r="E1054" s="20">
        <v>1581.3</v>
      </c>
      <c r="F1054" s="20">
        <v>52710</v>
      </c>
      <c r="G1054" s="21">
        <f t="shared" si="65"/>
        <v>54291.3</v>
      </c>
    </row>
    <row r="1055" spans="1:7" outlineLevel="2" x14ac:dyDescent="0.2">
      <c r="A1055" s="17">
        <f t="shared" si="66"/>
        <v>19</v>
      </c>
      <c r="B1055" s="22" t="s">
        <v>1458</v>
      </c>
      <c r="C1055" s="22" t="s">
        <v>1484</v>
      </c>
      <c r="D1055" s="23" t="s">
        <v>1485</v>
      </c>
      <c r="E1055" s="20"/>
      <c r="F1055" s="20">
        <v>48090</v>
      </c>
      <c r="G1055" s="21">
        <f t="shared" si="65"/>
        <v>48090</v>
      </c>
    </row>
    <row r="1056" spans="1:7" outlineLevel="2" x14ac:dyDescent="0.2">
      <c r="A1056" s="17">
        <f t="shared" si="66"/>
        <v>20</v>
      </c>
      <c r="B1056" s="22" t="s">
        <v>1458</v>
      </c>
      <c r="C1056" s="22" t="s">
        <v>1486</v>
      </c>
      <c r="D1056" s="23" t="s">
        <v>1487</v>
      </c>
      <c r="E1056" s="20">
        <v>24000</v>
      </c>
      <c r="F1056" s="20"/>
      <c r="G1056" s="21">
        <f t="shared" si="65"/>
        <v>24000</v>
      </c>
    </row>
    <row r="1057" spans="1:7" outlineLevel="2" x14ac:dyDescent="0.2">
      <c r="A1057" s="17">
        <f t="shared" si="66"/>
        <v>21</v>
      </c>
      <c r="B1057" s="22" t="s">
        <v>1458</v>
      </c>
      <c r="C1057" s="22" t="s">
        <v>1488</v>
      </c>
      <c r="D1057" s="23" t="s">
        <v>1489</v>
      </c>
      <c r="E1057" s="20">
        <v>2034</v>
      </c>
      <c r="F1057" s="20">
        <v>67800</v>
      </c>
      <c r="G1057" s="21">
        <f t="shared" si="65"/>
        <v>69834</v>
      </c>
    </row>
    <row r="1058" spans="1:7" outlineLevel="2" x14ac:dyDescent="0.2">
      <c r="A1058" s="17">
        <f t="shared" si="66"/>
        <v>22</v>
      </c>
      <c r="B1058" s="22" t="s">
        <v>1458</v>
      </c>
      <c r="C1058" s="22" t="s">
        <v>1488</v>
      </c>
      <c r="D1058" s="23" t="s">
        <v>1490</v>
      </c>
      <c r="E1058" s="20">
        <v>116078.52</v>
      </c>
      <c r="F1058" s="20"/>
      <c r="G1058" s="21">
        <f t="shared" si="65"/>
        <v>116078.52</v>
      </c>
    </row>
    <row r="1059" spans="1:7" outlineLevel="2" x14ac:dyDescent="0.2">
      <c r="A1059" s="17">
        <f t="shared" si="66"/>
        <v>23</v>
      </c>
      <c r="B1059" s="22" t="s">
        <v>1458</v>
      </c>
      <c r="C1059" s="22" t="s">
        <v>1491</v>
      </c>
      <c r="D1059" s="23" t="s">
        <v>1492</v>
      </c>
      <c r="E1059" s="20"/>
      <c r="F1059" s="20">
        <v>55440</v>
      </c>
      <c r="G1059" s="21">
        <f t="shared" si="65"/>
        <v>55440</v>
      </c>
    </row>
    <row r="1060" spans="1:7" outlineLevel="2" x14ac:dyDescent="0.2">
      <c r="A1060" s="17">
        <f t="shared" si="66"/>
        <v>24</v>
      </c>
      <c r="B1060" s="22" t="s">
        <v>1458</v>
      </c>
      <c r="C1060" s="22" t="s">
        <v>1493</v>
      </c>
      <c r="D1060" s="23" t="s">
        <v>1494</v>
      </c>
      <c r="E1060" s="20">
        <v>1637.1</v>
      </c>
      <c r="F1060" s="20">
        <v>54570</v>
      </c>
      <c r="G1060" s="21">
        <f t="shared" si="65"/>
        <v>56207.1</v>
      </c>
    </row>
    <row r="1061" spans="1:7" outlineLevel="2" x14ac:dyDescent="0.2">
      <c r="A1061" s="17">
        <f t="shared" si="66"/>
        <v>25</v>
      </c>
      <c r="B1061" s="22" t="s">
        <v>1458</v>
      </c>
      <c r="C1061" s="22" t="s">
        <v>1495</v>
      </c>
      <c r="D1061" s="23" t="s">
        <v>1496</v>
      </c>
      <c r="E1061" s="20">
        <v>26211</v>
      </c>
      <c r="F1061" s="20"/>
      <c r="G1061" s="21">
        <f t="shared" si="65"/>
        <v>26211</v>
      </c>
    </row>
    <row r="1062" spans="1:7" outlineLevel="2" x14ac:dyDescent="0.2">
      <c r="A1062" s="17">
        <f t="shared" si="66"/>
        <v>26</v>
      </c>
      <c r="B1062" s="22" t="s">
        <v>1458</v>
      </c>
      <c r="C1062" s="22" t="s">
        <v>1497</v>
      </c>
      <c r="D1062" s="23" t="s">
        <v>1498</v>
      </c>
      <c r="E1062" s="20">
        <v>4110.3</v>
      </c>
      <c r="F1062" s="20">
        <v>137010</v>
      </c>
      <c r="G1062" s="21">
        <f t="shared" si="65"/>
        <v>141120.29999999999</v>
      </c>
    </row>
    <row r="1063" spans="1:7" outlineLevel="2" x14ac:dyDescent="0.2">
      <c r="A1063" s="17">
        <f t="shared" si="66"/>
        <v>27</v>
      </c>
      <c r="B1063" s="22" t="s">
        <v>1458</v>
      </c>
      <c r="C1063" s="22" t="s">
        <v>1499</v>
      </c>
      <c r="D1063" s="23" t="s">
        <v>515</v>
      </c>
      <c r="E1063" s="20">
        <v>1389.6</v>
      </c>
      <c r="F1063" s="20">
        <v>46320</v>
      </c>
      <c r="G1063" s="21">
        <f t="shared" si="65"/>
        <v>47709.599999999999</v>
      </c>
    </row>
    <row r="1064" spans="1:7" outlineLevel="2" x14ac:dyDescent="0.2">
      <c r="A1064" s="17">
        <f t="shared" si="66"/>
        <v>28</v>
      </c>
      <c r="B1064" s="22" t="s">
        <v>1458</v>
      </c>
      <c r="C1064" s="22" t="s">
        <v>1499</v>
      </c>
      <c r="D1064" s="23" t="s">
        <v>1500</v>
      </c>
      <c r="E1064" s="20">
        <v>3942</v>
      </c>
      <c r="F1064" s="20">
        <v>131280</v>
      </c>
      <c r="G1064" s="21">
        <f t="shared" si="65"/>
        <v>135222</v>
      </c>
    </row>
    <row r="1065" spans="1:7" outlineLevel="1" x14ac:dyDescent="0.2">
      <c r="A1065" s="17"/>
      <c r="B1065" s="24" t="s">
        <v>1501</v>
      </c>
      <c r="C1065" s="22"/>
      <c r="D1065" s="23"/>
      <c r="E1065" s="20">
        <f>SUBTOTAL(9,E1037:E1064)</f>
        <v>1598349.9300000002</v>
      </c>
      <c r="F1065" s="20">
        <f>SUBTOTAL(9,F1037:F1064)</f>
        <v>4316630.12</v>
      </c>
      <c r="G1065" s="21">
        <f>SUBTOTAL(9,G1037:G1064)</f>
        <v>5914980.049999998</v>
      </c>
    </row>
    <row r="1066" spans="1:7" outlineLevel="2" x14ac:dyDescent="0.2">
      <c r="A1066" s="17">
        <v>1</v>
      </c>
      <c r="B1066" s="22" t="s">
        <v>1502</v>
      </c>
      <c r="C1066" s="22" t="s">
        <v>1503</v>
      </c>
      <c r="D1066" s="23" t="s">
        <v>1504</v>
      </c>
      <c r="E1066" s="20">
        <v>249192.69</v>
      </c>
      <c r="F1066" s="20">
        <v>623971</v>
      </c>
      <c r="G1066" s="21">
        <f t="shared" si="65"/>
        <v>873163.69</v>
      </c>
    </row>
    <row r="1067" spans="1:7" outlineLevel="2" x14ac:dyDescent="0.2">
      <c r="A1067" s="17">
        <f t="shared" ref="A1067:A1092" si="67">+A1066+1</f>
        <v>2</v>
      </c>
      <c r="B1067" s="18" t="s">
        <v>1502</v>
      </c>
      <c r="C1067" s="18" t="s">
        <v>1503</v>
      </c>
      <c r="D1067" s="19" t="s">
        <v>1505</v>
      </c>
      <c r="E1067" s="20">
        <v>475298.82</v>
      </c>
      <c r="F1067" s="20">
        <v>825870</v>
      </c>
      <c r="G1067" s="21">
        <f t="shared" si="65"/>
        <v>1301168.82</v>
      </c>
    </row>
    <row r="1068" spans="1:7" outlineLevel="2" x14ac:dyDescent="0.2">
      <c r="A1068" s="17">
        <f t="shared" si="67"/>
        <v>3</v>
      </c>
      <c r="B1068" s="30" t="s">
        <v>1502</v>
      </c>
      <c r="C1068" s="30" t="s">
        <v>1506</v>
      </c>
      <c r="D1068" s="31" t="s">
        <v>1507</v>
      </c>
      <c r="E1068" s="20">
        <v>1774.8</v>
      </c>
      <c r="F1068" s="20">
        <v>59160</v>
      </c>
      <c r="G1068" s="21">
        <f t="shared" si="65"/>
        <v>60934.8</v>
      </c>
    </row>
    <row r="1069" spans="1:7" outlineLevel="2" x14ac:dyDescent="0.2">
      <c r="A1069" s="17">
        <f t="shared" si="67"/>
        <v>4</v>
      </c>
      <c r="B1069" s="18" t="s">
        <v>1502</v>
      </c>
      <c r="C1069" s="18" t="s">
        <v>1508</v>
      </c>
      <c r="D1069" s="19" t="s">
        <v>1509</v>
      </c>
      <c r="E1069" s="20"/>
      <c r="F1069" s="20">
        <v>132390</v>
      </c>
      <c r="G1069" s="21">
        <f t="shared" si="65"/>
        <v>132390</v>
      </c>
    </row>
    <row r="1070" spans="1:7" outlineLevel="2" x14ac:dyDescent="0.2">
      <c r="A1070" s="17">
        <f t="shared" si="67"/>
        <v>5</v>
      </c>
      <c r="B1070" s="18" t="s">
        <v>1502</v>
      </c>
      <c r="C1070" s="18" t="s">
        <v>1510</v>
      </c>
      <c r="D1070" s="19" t="s">
        <v>1511</v>
      </c>
      <c r="E1070" s="20">
        <v>13122</v>
      </c>
      <c r="F1070" s="20">
        <v>82440</v>
      </c>
      <c r="G1070" s="21">
        <f t="shared" si="65"/>
        <v>95562</v>
      </c>
    </row>
    <row r="1071" spans="1:7" outlineLevel="2" x14ac:dyDescent="0.2">
      <c r="A1071" s="17">
        <f t="shared" si="67"/>
        <v>6</v>
      </c>
      <c r="B1071" s="18" t="s">
        <v>1502</v>
      </c>
      <c r="C1071" s="18" t="s">
        <v>1510</v>
      </c>
      <c r="D1071" s="19" t="s">
        <v>1512</v>
      </c>
      <c r="E1071" s="20">
        <v>1526.4</v>
      </c>
      <c r="F1071" s="20">
        <v>50880</v>
      </c>
      <c r="G1071" s="21">
        <f t="shared" si="65"/>
        <v>52406.400000000001</v>
      </c>
    </row>
    <row r="1072" spans="1:7" outlineLevel="2" x14ac:dyDescent="0.2">
      <c r="A1072" s="17">
        <f t="shared" si="67"/>
        <v>7</v>
      </c>
      <c r="B1072" s="18" t="s">
        <v>1502</v>
      </c>
      <c r="C1072" s="18" t="s">
        <v>1503</v>
      </c>
      <c r="D1072" s="19" t="s">
        <v>1513</v>
      </c>
      <c r="E1072" s="20">
        <v>39236.76</v>
      </c>
      <c r="F1072" s="20"/>
      <c r="G1072" s="21">
        <f t="shared" si="65"/>
        <v>39236.76</v>
      </c>
    </row>
    <row r="1073" spans="1:7" outlineLevel="2" x14ac:dyDescent="0.2">
      <c r="A1073" s="17">
        <f t="shared" si="67"/>
        <v>8</v>
      </c>
      <c r="B1073" s="18" t="s">
        <v>1502</v>
      </c>
      <c r="C1073" s="18" t="s">
        <v>1514</v>
      </c>
      <c r="D1073" s="19" t="s">
        <v>1515</v>
      </c>
      <c r="E1073" s="20">
        <v>89895.99</v>
      </c>
      <c r="F1073" s="20"/>
      <c r="G1073" s="21">
        <f t="shared" si="65"/>
        <v>89895.99</v>
      </c>
    </row>
    <row r="1074" spans="1:7" outlineLevel="2" x14ac:dyDescent="0.2">
      <c r="A1074" s="17">
        <f t="shared" si="67"/>
        <v>9</v>
      </c>
      <c r="B1074" s="18" t="s">
        <v>1502</v>
      </c>
      <c r="C1074" s="18" t="s">
        <v>1516</v>
      </c>
      <c r="D1074" s="19" t="s">
        <v>1517</v>
      </c>
      <c r="E1074" s="20">
        <v>48862.5</v>
      </c>
      <c r="F1074" s="20">
        <v>77010</v>
      </c>
      <c r="G1074" s="21">
        <f t="shared" si="65"/>
        <v>125872.5</v>
      </c>
    </row>
    <row r="1075" spans="1:7" outlineLevel="2" x14ac:dyDescent="0.2">
      <c r="A1075" s="17">
        <f t="shared" si="67"/>
        <v>10</v>
      </c>
      <c r="B1075" s="18" t="s">
        <v>1502</v>
      </c>
      <c r="C1075" s="18" t="s">
        <v>1518</v>
      </c>
      <c r="D1075" s="19" t="s">
        <v>1519</v>
      </c>
      <c r="E1075" s="20">
        <v>28611.5</v>
      </c>
      <c r="F1075" s="20">
        <v>122730</v>
      </c>
      <c r="G1075" s="21">
        <f t="shared" si="65"/>
        <v>151341.5</v>
      </c>
    </row>
    <row r="1076" spans="1:7" outlineLevel="2" x14ac:dyDescent="0.2">
      <c r="A1076" s="17">
        <f t="shared" si="67"/>
        <v>11</v>
      </c>
      <c r="B1076" s="18" t="s">
        <v>1502</v>
      </c>
      <c r="C1076" s="18" t="s">
        <v>1520</v>
      </c>
      <c r="D1076" s="19" t="s">
        <v>1521</v>
      </c>
      <c r="E1076" s="20">
        <v>46781.22</v>
      </c>
      <c r="F1076" s="20"/>
      <c r="G1076" s="21">
        <f t="shared" si="65"/>
        <v>46781.22</v>
      </c>
    </row>
    <row r="1077" spans="1:7" outlineLevel="2" x14ac:dyDescent="0.2">
      <c r="A1077" s="17">
        <f t="shared" si="67"/>
        <v>12</v>
      </c>
      <c r="B1077" s="22" t="s">
        <v>1502</v>
      </c>
      <c r="C1077" s="22" t="s">
        <v>1522</v>
      </c>
      <c r="D1077" s="23" t="s">
        <v>1523</v>
      </c>
      <c r="E1077" s="20">
        <v>27292.5</v>
      </c>
      <c r="F1077" s="20"/>
      <c r="G1077" s="21">
        <f t="shared" si="65"/>
        <v>27292.5</v>
      </c>
    </row>
    <row r="1078" spans="1:7" outlineLevel="2" x14ac:dyDescent="0.2">
      <c r="A1078" s="17">
        <f t="shared" si="67"/>
        <v>13</v>
      </c>
      <c r="B1078" s="22" t="s">
        <v>1502</v>
      </c>
      <c r="C1078" s="22" t="s">
        <v>1524</v>
      </c>
      <c r="D1078" s="23" t="s">
        <v>1525</v>
      </c>
      <c r="E1078" s="20">
        <v>27720.87</v>
      </c>
      <c r="F1078" s="20"/>
      <c r="G1078" s="21">
        <f t="shared" si="65"/>
        <v>27720.87</v>
      </c>
    </row>
    <row r="1079" spans="1:7" outlineLevel="2" x14ac:dyDescent="0.2">
      <c r="A1079" s="17">
        <f t="shared" si="67"/>
        <v>14</v>
      </c>
      <c r="B1079" s="22" t="s">
        <v>1502</v>
      </c>
      <c r="C1079" s="22" t="s">
        <v>1510</v>
      </c>
      <c r="D1079" s="23" t="s">
        <v>1526</v>
      </c>
      <c r="E1079" s="20">
        <v>1890.9</v>
      </c>
      <c r="F1079" s="20">
        <v>63030</v>
      </c>
      <c r="G1079" s="21">
        <f t="shared" si="65"/>
        <v>64920.9</v>
      </c>
    </row>
    <row r="1080" spans="1:7" outlineLevel="2" x14ac:dyDescent="0.2">
      <c r="A1080" s="17">
        <f t="shared" si="67"/>
        <v>15</v>
      </c>
      <c r="B1080" s="22" t="s">
        <v>1502</v>
      </c>
      <c r="C1080" s="22" t="s">
        <v>1527</v>
      </c>
      <c r="D1080" s="23" t="s">
        <v>1528</v>
      </c>
      <c r="E1080" s="20">
        <v>20197.8</v>
      </c>
      <c r="F1080" s="20"/>
      <c r="G1080" s="21">
        <f t="shared" si="65"/>
        <v>20197.8</v>
      </c>
    </row>
    <row r="1081" spans="1:7" outlineLevel="2" x14ac:dyDescent="0.2">
      <c r="A1081" s="17">
        <f t="shared" si="67"/>
        <v>16</v>
      </c>
      <c r="B1081" s="22" t="s">
        <v>1502</v>
      </c>
      <c r="C1081" s="22" t="s">
        <v>1527</v>
      </c>
      <c r="D1081" s="23" t="s">
        <v>1529</v>
      </c>
      <c r="E1081" s="20">
        <v>3052.8</v>
      </c>
      <c r="F1081" s="20">
        <v>101760</v>
      </c>
      <c r="G1081" s="21">
        <f t="shared" si="65"/>
        <v>104812.8</v>
      </c>
    </row>
    <row r="1082" spans="1:7" outlineLevel="2" x14ac:dyDescent="0.2">
      <c r="A1082" s="17">
        <f t="shared" si="67"/>
        <v>17</v>
      </c>
      <c r="B1082" s="22" t="s">
        <v>1502</v>
      </c>
      <c r="C1082" s="22" t="s">
        <v>1530</v>
      </c>
      <c r="D1082" s="23" t="s">
        <v>1531</v>
      </c>
      <c r="E1082" s="20">
        <v>1287.9000000000001</v>
      </c>
      <c r="F1082" s="20">
        <v>42930</v>
      </c>
      <c r="G1082" s="21">
        <f t="shared" si="65"/>
        <v>44217.9</v>
      </c>
    </row>
    <row r="1083" spans="1:7" outlineLevel="2" x14ac:dyDescent="0.2">
      <c r="A1083" s="17">
        <f t="shared" si="67"/>
        <v>18</v>
      </c>
      <c r="B1083" s="22" t="s">
        <v>1502</v>
      </c>
      <c r="C1083" s="22" t="s">
        <v>1532</v>
      </c>
      <c r="D1083" s="23" t="s">
        <v>1533</v>
      </c>
      <c r="E1083" s="20"/>
      <c r="F1083" s="20">
        <v>44550</v>
      </c>
      <c r="G1083" s="21">
        <f t="shared" si="65"/>
        <v>44550</v>
      </c>
    </row>
    <row r="1084" spans="1:7" outlineLevel="2" x14ac:dyDescent="0.2">
      <c r="A1084" s="17">
        <f t="shared" si="67"/>
        <v>19</v>
      </c>
      <c r="B1084" s="22" t="s">
        <v>1502</v>
      </c>
      <c r="C1084" s="22" t="s">
        <v>1532</v>
      </c>
      <c r="D1084" s="23" t="s">
        <v>1534</v>
      </c>
      <c r="E1084" s="20">
        <v>61519.05</v>
      </c>
      <c r="F1084" s="20">
        <v>48090</v>
      </c>
      <c r="G1084" s="21">
        <f t="shared" si="65"/>
        <v>109609.05</v>
      </c>
    </row>
    <row r="1085" spans="1:7" outlineLevel="2" x14ac:dyDescent="0.2">
      <c r="A1085" s="17">
        <f t="shared" si="67"/>
        <v>20</v>
      </c>
      <c r="B1085" s="22" t="s">
        <v>1502</v>
      </c>
      <c r="C1085" s="22" t="s">
        <v>1532</v>
      </c>
      <c r="D1085" s="23" t="s">
        <v>1535</v>
      </c>
      <c r="E1085" s="20">
        <v>12633</v>
      </c>
      <c r="F1085" s="20">
        <v>104520</v>
      </c>
      <c r="G1085" s="21">
        <f t="shared" si="65"/>
        <v>117153</v>
      </c>
    </row>
    <row r="1086" spans="1:7" outlineLevel="2" x14ac:dyDescent="0.2">
      <c r="A1086" s="17">
        <f t="shared" si="67"/>
        <v>21</v>
      </c>
      <c r="B1086" s="22" t="s">
        <v>1502</v>
      </c>
      <c r="C1086" s="22" t="s">
        <v>1503</v>
      </c>
      <c r="D1086" s="23" t="s">
        <v>1536</v>
      </c>
      <c r="E1086" s="20"/>
      <c r="F1086" s="20">
        <v>59160</v>
      </c>
      <c r="G1086" s="21">
        <f t="shared" si="65"/>
        <v>59160</v>
      </c>
    </row>
    <row r="1087" spans="1:7" outlineLevel="2" x14ac:dyDescent="0.2">
      <c r="A1087" s="17">
        <f t="shared" si="67"/>
        <v>22</v>
      </c>
      <c r="B1087" s="22" t="s">
        <v>1502</v>
      </c>
      <c r="C1087" s="22" t="s">
        <v>1503</v>
      </c>
      <c r="D1087" s="23" t="s">
        <v>1537</v>
      </c>
      <c r="E1087" s="20">
        <v>53891.040000000001</v>
      </c>
      <c r="F1087" s="20"/>
      <c r="G1087" s="21">
        <f t="shared" si="65"/>
        <v>53891.040000000001</v>
      </c>
    </row>
    <row r="1088" spans="1:7" outlineLevel="2" x14ac:dyDescent="0.2">
      <c r="A1088" s="17">
        <f t="shared" si="67"/>
        <v>23</v>
      </c>
      <c r="B1088" s="22" t="s">
        <v>1502</v>
      </c>
      <c r="C1088" s="22" t="s">
        <v>1516</v>
      </c>
      <c r="D1088" s="23" t="s">
        <v>1538</v>
      </c>
      <c r="E1088" s="20">
        <v>1861.2</v>
      </c>
      <c r="F1088" s="20">
        <v>62040</v>
      </c>
      <c r="G1088" s="21">
        <f t="shared" si="65"/>
        <v>63901.2</v>
      </c>
    </row>
    <row r="1089" spans="1:7" outlineLevel="2" x14ac:dyDescent="0.2">
      <c r="A1089" s="17">
        <f t="shared" si="67"/>
        <v>24</v>
      </c>
      <c r="B1089" s="22" t="s">
        <v>1502</v>
      </c>
      <c r="C1089" s="22" t="s">
        <v>1516</v>
      </c>
      <c r="D1089" s="23" t="s">
        <v>1539</v>
      </c>
      <c r="E1089" s="20">
        <v>1832.4</v>
      </c>
      <c r="F1089" s="20">
        <v>61080</v>
      </c>
      <c r="G1089" s="21">
        <f t="shared" si="65"/>
        <v>62912.4</v>
      </c>
    </row>
    <row r="1090" spans="1:7" outlineLevel="2" x14ac:dyDescent="0.2">
      <c r="A1090" s="17">
        <f t="shared" si="67"/>
        <v>25</v>
      </c>
      <c r="B1090" s="22" t="s">
        <v>1502</v>
      </c>
      <c r="C1090" s="22" t="s">
        <v>1518</v>
      </c>
      <c r="D1090" s="23" t="s">
        <v>1540</v>
      </c>
      <c r="E1090" s="20">
        <v>1935</v>
      </c>
      <c r="F1090" s="20">
        <v>64500</v>
      </c>
      <c r="G1090" s="21">
        <f t="shared" si="65"/>
        <v>66435</v>
      </c>
    </row>
    <row r="1091" spans="1:7" outlineLevel="2" x14ac:dyDescent="0.2">
      <c r="A1091" s="17">
        <f t="shared" si="67"/>
        <v>26</v>
      </c>
      <c r="B1091" s="22" t="s">
        <v>1502</v>
      </c>
      <c r="C1091" s="22" t="s">
        <v>1541</v>
      </c>
      <c r="D1091" s="23" t="s">
        <v>1542</v>
      </c>
      <c r="E1091" s="20">
        <v>2337.3000000000002</v>
      </c>
      <c r="F1091" s="20">
        <v>77910</v>
      </c>
      <c r="G1091" s="21">
        <f t="shared" si="65"/>
        <v>80247.3</v>
      </c>
    </row>
    <row r="1092" spans="1:7" outlineLevel="2" x14ac:dyDescent="0.2">
      <c r="A1092" s="17">
        <f t="shared" si="67"/>
        <v>27</v>
      </c>
      <c r="B1092" s="22" t="s">
        <v>1502</v>
      </c>
      <c r="C1092" s="22" t="s">
        <v>1520</v>
      </c>
      <c r="D1092" s="23" t="s">
        <v>1543</v>
      </c>
      <c r="E1092" s="20">
        <v>1470.6</v>
      </c>
      <c r="F1092" s="20">
        <v>49020</v>
      </c>
      <c r="G1092" s="21">
        <f t="shared" si="65"/>
        <v>50490.6</v>
      </c>
    </row>
    <row r="1093" spans="1:7" outlineLevel="1" x14ac:dyDescent="0.2">
      <c r="A1093" s="17"/>
      <c r="B1093" s="24" t="s">
        <v>1544</v>
      </c>
      <c r="C1093" s="22"/>
      <c r="D1093" s="23"/>
      <c r="E1093" s="20">
        <f>SUBTOTAL(9,E1066:E1092)</f>
        <v>1213225.04</v>
      </c>
      <c r="F1093" s="20">
        <f>SUBTOTAL(9,F1066:F1092)</f>
        <v>2753041</v>
      </c>
      <c r="G1093" s="21">
        <f>SUBTOTAL(9,G1066:G1092)</f>
        <v>3966266.0399999991</v>
      </c>
    </row>
    <row r="1094" spans="1:7" outlineLevel="2" x14ac:dyDescent="0.2">
      <c r="A1094" s="17">
        <v>1</v>
      </c>
      <c r="B1094" s="22" t="s">
        <v>1545</v>
      </c>
      <c r="C1094" s="22" t="s">
        <v>1546</v>
      </c>
      <c r="D1094" s="23" t="s">
        <v>1547</v>
      </c>
      <c r="E1094" s="20">
        <v>108876.11</v>
      </c>
      <c r="F1094" s="20">
        <v>797481</v>
      </c>
      <c r="G1094" s="21">
        <f t="shared" si="65"/>
        <v>906357.11</v>
      </c>
    </row>
    <row r="1095" spans="1:7" outlineLevel="2" x14ac:dyDescent="0.2">
      <c r="A1095" s="17">
        <f t="shared" ref="A1095:A1112" si="68">+A1094+1</f>
        <v>2</v>
      </c>
      <c r="B1095" s="18" t="s">
        <v>1545</v>
      </c>
      <c r="C1095" s="18" t="s">
        <v>1546</v>
      </c>
      <c r="D1095" s="19" t="s">
        <v>1548</v>
      </c>
      <c r="E1095" s="20">
        <v>26611.5</v>
      </c>
      <c r="F1095" s="20">
        <v>283620</v>
      </c>
      <c r="G1095" s="21">
        <f t="shared" si="65"/>
        <v>310231.5</v>
      </c>
    </row>
    <row r="1096" spans="1:7" outlineLevel="2" x14ac:dyDescent="0.2">
      <c r="A1096" s="17">
        <f t="shared" si="68"/>
        <v>3</v>
      </c>
      <c r="B1096" s="18" t="s">
        <v>1545</v>
      </c>
      <c r="C1096" s="18" t="s">
        <v>1549</v>
      </c>
      <c r="D1096" s="19" t="s">
        <v>1550</v>
      </c>
      <c r="E1096" s="20">
        <v>5920.5</v>
      </c>
      <c r="F1096" s="20">
        <v>97350</v>
      </c>
      <c r="G1096" s="21">
        <f t="shared" si="65"/>
        <v>103270.5</v>
      </c>
    </row>
    <row r="1097" spans="1:7" outlineLevel="2" x14ac:dyDescent="0.2">
      <c r="A1097" s="17">
        <f t="shared" si="68"/>
        <v>4</v>
      </c>
      <c r="B1097" s="18" t="s">
        <v>1545</v>
      </c>
      <c r="C1097" s="18" t="s">
        <v>1551</v>
      </c>
      <c r="D1097" s="19" t="s">
        <v>1552</v>
      </c>
      <c r="E1097" s="20">
        <v>60812</v>
      </c>
      <c r="F1097" s="20">
        <v>214399.67</v>
      </c>
      <c r="G1097" s="21">
        <f t="shared" si="65"/>
        <v>275211.67000000004</v>
      </c>
    </row>
    <row r="1098" spans="1:7" outlineLevel="2" x14ac:dyDescent="0.2">
      <c r="A1098" s="17">
        <f t="shared" si="68"/>
        <v>5</v>
      </c>
      <c r="B1098" s="18" t="s">
        <v>1545</v>
      </c>
      <c r="C1098" s="18" t="s">
        <v>1551</v>
      </c>
      <c r="D1098" s="19" t="s">
        <v>1553</v>
      </c>
      <c r="E1098" s="20">
        <v>17162.900000000001</v>
      </c>
      <c r="F1098" s="20"/>
      <c r="G1098" s="21">
        <f t="shared" si="65"/>
        <v>17162.900000000001</v>
      </c>
    </row>
    <row r="1099" spans="1:7" outlineLevel="2" x14ac:dyDescent="0.2">
      <c r="A1099" s="17">
        <f t="shared" si="68"/>
        <v>6</v>
      </c>
      <c r="B1099" s="18" t="s">
        <v>1545</v>
      </c>
      <c r="C1099" s="18" t="s">
        <v>1551</v>
      </c>
      <c r="D1099" s="19" t="s">
        <v>1554</v>
      </c>
      <c r="E1099" s="20">
        <v>113510.46</v>
      </c>
      <c r="F1099" s="20">
        <v>92310</v>
      </c>
      <c r="G1099" s="21">
        <f t="shared" si="65"/>
        <v>205820.46000000002</v>
      </c>
    </row>
    <row r="1100" spans="1:7" outlineLevel="2" x14ac:dyDescent="0.2">
      <c r="A1100" s="17">
        <f t="shared" si="68"/>
        <v>7</v>
      </c>
      <c r="B1100" s="18" t="s">
        <v>1545</v>
      </c>
      <c r="C1100" s="18" t="s">
        <v>1555</v>
      </c>
      <c r="D1100" s="19" t="s">
        <v>1556</v>
      </c>
      <c r="E1100" s="20"/>
      <c r="F1100" s="20">
        <v>66120</v>
      </c>
      <c r="G1100" s="21">
        <f t="shared" si="65"/>
        <v>66120</v>
      </c>
    </row>
    <row r="1101" spans="1:7" outlineLevel="2" x14ac:dyDescent="0.2">
      <c r="A1101" s="17">
        <f t="shared" si="68"/>
        <v>8</v>
      </c>
      <c r="B1101" s="18" t="s">
        <v>1545</v>
      </c>
      <c r="C1101" s="18" t="s">
        <v>1557</v>
      </c>
      <c r="D1101" s="19" t="s">
        <v>1558</v>
      </c>
      <c r="E1101" s="20">
        <v>21702</v>
      </c>
      <c r="F1101" s="20">
        <v>114540</v>
      </c>
      <c r="G1101" s="21">
        <f t="shared" ref="G1101:G1164" si="69">+E1101+F1101</f>
        <v>136242</v>
      </c>
    </row>
    <row r="1102" spans="1:7" outlineLevel="2" x14ac:dyDescent="0.2">
      <c r="A1102" s="17">
        <f t="shared" si="68"/>
        <v>9</v>
      </c>
      <c r="B1102" s="18" t="s">
        <v>1545</v>
      </c>
      <c r="C1102" s="18" t="s">
        <v>1559</v>
      </c>
      <c r="D1102" s="19" t="s">
        <v>1560</v>
      </c>
      <c r="E1102" s="20">
        <v>1663.2</v>
      </c>
      <c r="F1102" s="20">
        <v>55440</v>
      </c>
      <c r="G1102" s="21">
        <f t="shared" si="69"/>
        <v>57103.199999999997</v>
      </c>
    </row>
    <row r="1103" spans="1:7" outlineLevel="2" x14ac:dyDescent="0.2">
      <c r="A1103" s="17">
        <f t="shared" si="68"/>
        <v>10</v>
      </c>
      <c r="B1103" s="42" t="s">
        <v>1545</v>
      </c>
      <c r="C1103" s="42" t="s">
        <v>1561</v>
      </c>
      <c r="D1103" s="43" t="s">
        <v>1562</v>
      </c>
      <c r="E1103" s="20">
        <v>2236.5</v>
      </c>
      <c r="F1103" s="20">
        <v>74550</v>
      </c>
      <c r="G1103" s="21">
        <f t="shared" si="69"/>
        <v>76786.5</v>
      </c>
    </row>
    <row r="1104" spans="1:7" outlineLevel="2" x14ac:dyDescent="0.2">
      <c r="A1104" s="17">
        <f t="shared" si="68"/>
        <v>11</v>
      </c>
      <c r="B1104" s="18" t="s">
        <v>1545</v>
      </c>
      <c r="C1104" s="18" t="s">
        <v>1563</v>
      </c>
      <c r="D1104" s="19" t="s">
        <v>1564</v>
      </c>
      <c r="E1104" s="20">
        <v>6027</v>
      </c>
      <c r="F1104" s="20">
        <v>131040</v>
      </c>
      <c r="G1104" s="21">
        <f t="shared" si="69"/>
        <v>137067</v>
      </c>
    </row>
    <row r="1105" spans="1:7" outlineLevel="2" x14ac:dyDescent="0.2">
      <c r="A1105" s="17">
        <f t="shared" si="68"/>
        <v>12</v>
      </c>
      <c r="B1105" s="18" t="s">
        <v>1545</v>
      </c>
      <c r="C1105" s="18" t="s">
        <v>1563</v>
      </c>
      <c r="D1105" s="19" t="s">
        <v>1565</v>
      </c>
      <c r="E1105" s="20">
        <v>45078.9</v>
      </c>
      <c r="F1105" s="20"/>
      <c r="G1105" s="21">
        <f t="shared" si="69"/>
        <v>45078.9</v>
      </c>
    </row>
    <row r="1106" spans="1:7" outlineLevel="2" x14ac:dyDescent="0.2">
      <c r="A1106" s="17">
        <f t="shared" si="68"/>
        <v>13</v>
      </c>
      <c r="B1106" s="22" t="s">
        <v>1545</v>
      </c>
      <c r="C1106" s="22" t="s">
        <v>1551</v>
      </c>
      <c r="D1106" s="23" t="s">
        <v>1566</v>
      </c>
      <c r="E1106" s="20">
        <v>32210.37</v>
      </c>
      <c r="F1106" s="20"/>
      <c r="G1106" s="21">
        <f t="shared" si="69"/>
        <v>32210.37</v>
      </c>
    </row>
    <row r="1107" spans="1:7" outlineLevel="2" x14ac:dyDescent="0.2">
      <c r="A1107" s="17">
        <f t="shared" si="68"/>
        <v>14</v>
      </c>
      <c r="B1107" s="22" t="s">
        <v>1545</v>
      </c>
      <c r="C1107" s="22" t="s">
        <v>1551</v>
      </c>
      <c r="D1107" s="23" t="s">
        <v>1567</v>
      </c>
      <c r="E1107" s="20">
        <v>16683</v>
      </c>
      <c r="F1107" s="20">
        <v>183660</v>
      </c>
      <c r="G1107" s="21">
        <f t="shared" si="69"/>
        <v>200343</v>
      </c>
    </row>
    <row r="1108" spans="1:7" outlineLevel="2" x14ac:dyDescent="0.2">
      <c r="A1108" s="17">
        <f t="shared" si="68"/>
        <v>15</v>
      </c>
      <c r="B1108" s="22" t="s">
        <v>1545</v>
      </c>
      <c r="C1108" s="22" t="s">
        <v>1568</v>
      </c>
      <c r="D1108" s="23" t="s">
        <v>1569</v>
      </c>
      <c r="E1108" s="20">
        <v>1803.6</v>
      </c>
      <c r="F1108" s="20">
        <v>60120</v>
      </c>
      <c r="G1108" s="21">
        <f t="shared" si="69"/>
        <v>61923.6</v>
      </c>
    </row>
    <row r="1109" spans="1:7" outlineLevel="2" x14ac:dyDescent="0.2">
      <c r="A1109" s="17">
        <f t="shared" si="68"/>
        <v>16</v>
      </c>
      <c r="B1109" s="44" t="s">
        <v>1545</v>
      </c>
      <c r="C1109" s="44" t="s">
        <v>1570</v>
      </c>
      <c r="D1109" s="45" t="s">
        <v>1571</v>
      </c>
      <c r="E1109" s="20">
        <v>31160.43</v>
      </c>
      <c r="F1109" s="20"/>
      <c r="G1109" s="21">
        <f t="shared" si="69"/>
        <v>31160.43</v>
      </c>
    </row>
    <row r="1110" spans="1:7" outlineLevel="2" x14ac:dyDescent="0.2">
      <c r="A1110" s="17">
        <f t="shared" si="68"/>
        <v>17</v>
      </c>
      <c r="B1110" s="22" t="s">
        <v>1545</v>
      </c>
      <c r="C1110" s="22" t="s">
        <v>1557</v>
      </c>
      <c r="D1110" s="23" t="s">
        <v>1572</v>
      </c>
      <c r="E1110" s="20">
        <v>35790.78</v>
      </c>
      <c r="F1110" s="20"/>
      <c r="G1110" s="21">
        <f t="shared" si="69"/>
        <v>35790.78</v>
      </c>
    </row>
    <row r="1111" spans="1:7" outlineLevel="2" x14ac:dyDescent="0.2">
      <c r="A1111" s="17">
        <f t="shared" si="68"/>
        <v>18</v>
      </c>
      <c r="B1111" s="22" t="s">
        <v>1545</v>
      </c>
      <c r="C1111" s="22" t="s">
        <v>1557</v>
      </c>
      <c r="D1111" s="23" t="s">
        <v>1573</v>
      </c>
      <c r="E1111" s="20">
        <v>30816.18</v>
      </c>
      <c r="F1111" s="20"/>
      <c r="G1111" s="21">
        <f t="shared" si="69"/>
        <v>30816.18</v>
      </c>
    </row>
    <row r="1112" spans="1:7" outlineLevel="2" x14ac:dyDescent="0.2">
      <c r="A1112" s="17">
        <f t="shared" si="68"/>
        <v>19</v>
      </c>
      <c r="B1112" s="22" t="s">
        <v>1545</v>
      </c>
      <c r="C1112" s="22" t="s">
        <v>1561</v>
      </c>
      <c r="D1112" s="23" t="s">
        <v>1574</v>
      </c>
      <c r="E1112" s="20"/>
      <c r="F1112" s="20">
        <v>45420</v>
      </c>
      <c r="G1112" s="21">
        <f t="shared" si="69"/>
        <v>45420</v>
      </c>
    </row>
    <row r="1113" spans="1:7" outlineLevel="1" x14ac:dyDescent="0.2">
      <c r="A1113" s="17"/>
      <c r="B1113" s="24" t="s">
        <v>1575</v>
      </c>
      <c r="C1113" s="22"/>
      <c r="D1113" s="23"/>
      <c r="E1113" s="20">
        <f>SUBTOTAL(9,E1094:E1112)</f>
        <v>558065.43000000005</v>
      </c>
      <c r="F1113" s="20">
        <f>SUBTOTAL(9,F1094:F1112)</f>
        <v>2216050.67</v>
      </c>
      <c r="G1113" s="21">
        <f>SUBTOTAL(9,G1094:G1112)</f>
        <v>2774116.1</v>
      </c>
    </row>
    <row r="1114" spans="1:7" outlineLevel="2" x14ac:dyDescent="0.2">
      <c r="A1114" s="17">
        <v>1</v>
      </c>
      <c r="B1114" s="22" t="s">
        <v>1576</v>
      </c>
      <c r="C1114" s="22" t="s">
        <v>1577</v>
      </c>
      <c r="D1114" s="23" t="s">
        <v>1578</v>
      </c>
      <c r="E1114" s="20">
        <f>224214.3+26634.92</f>
        <v>250849.21999999997</v>
      </c>
      <c r="F1114" s="20">
        <f>551730+6229.03</f>
        <v>557959.03</v>
      </c>
      <c r="G1114" s="21">
        <f t="shared" si="69"/>
        <v>808808.25</v>
      </c>
    </row>
    <row r="1115" spans="1:7" outlineLevel="2" x14ac:dyDescent="0.2">
      <c r="A1115" s="17">
        <f>+A1114+1</f>
        <v>2</v>
      </c>
      <c r="B1115" s="28" t="s">
        <v>1576</v>
      </c>
      <c r="C1115" s="28" t="s">
        <v>1577</v>
      </c>
      <c r="D1115" s="29" t="s">
        <v>1579</v>
      </c>
      <c r="E1115" s="20">
        <f>83972.31+165</f>
        <v>84137.31</v>
      </c>
      <c r="F1115" s="20">
        <f>111180+3300</f>
        <v>114480</v>
      </c>
      <c r="G1115" s="21">
        <f t="shared" si="69"/>
        <v>198617.31</v>
      </c>
    </row>
    <row r="1116" spans="1:7" outlineLevel="2" x14ac:dyDescent="0.2">
      <c r="A1116" s="17">
        <f>+A1115+1</f>
        <v>3</v>
      </c>
      <c r="B1116" s="18" t="s">
        <v>1576</v>
      </c>
      <c r="C1116" s="18" t="s">
        <v>1577</v>
      </c>
      <c r="D1116" s="19" t="s">
        <v>1580</v>
      </c>
      <c r="E1116" s="20">
        <v>49734.42</v>
      </c>
      <c r="F1116" s="20">
        <v>124380</v>
      </c>
      <c r="G1116" s="21">
        <f t="shared" si="69"/>
        <v>174114.41999999998</v>
      </c>
    </row>
    <row r="1117" spans="1:7" outlineLevel="2" x14ac:dyDescent="0.2">
      <c r="A1117" s="17">
        <f>+A1116+1</f>
        <v>4</v>
      </c>
      <c r="B1117" s="22" t="s">
        <v>1576</v>
      </c>
      <c r="C1117" s="22" t="s">
        <v>1581</v>
      </c>
      <c r="D1117" s="23" t="s">
        <v>1582</v>
      </c>
      <c r="E1117" s="20">
        <v>38418.269999999997</v>
      </c>
      <c r="F1117" s="20">
        <v>59160</v>
      </c>
      <c r="G1117" s="21">
        <f t="shared" si="69"/>
        <v>97578.26999999999</v>
      </c>
    </row>
    <row r="1118" spans="1:7" outlineLevel="2" x14ac:dyDescent="0.2">
      <c r="A1118" s="17">
        <f>+A1117+1</f>
        <v>5</v>
      </c>
      <c r="B1118" s="22" t="s">
        <v>1576</v>
      </c>
      <c r="C1118" s="22" t="s">
        <v>1583</v>
      </c>
      <c r="D1118" s="23" t="s">
        <v>1584</v>
      </c>
      <c r="E1118" s="20">
        <f>3469.5+109.8</f>
        <v>3579.3</v>
      </c>
      <c r="F1118" s="20">
        <f>115650+3660</f>
        <v>119310</v>
      </c>
      <c r="G1118" s="21">
        <f t="shared" si="69"/>
        <v>122889.3</v>
      </c>
    </row>
    <row r="1119" spans="1:7" outlineLevel="1" x14ac:dyDescent="0.2">
      <c r="A1119" s="17"/>
      <c r="B1119" s="24" t="s">
        <v>1585</v>
      </c>
      <c r="C1119" s="22"/>
      <c r="D1119" s="23"/>
      <c r="E1119" s="20">
        <f>SUBTOTAL(9,E1114:E1118)</f>
        <v>426718.51999999996</v>
      </c>
      <c r="F1119" s="20">
        <f>SUBTOTAL(9,F1114:F1118)</f>
        <v>975289.03</v>
      </c>
      <c r="G1119" s="21">
        <f>SUBTOTAL(9,G1114:G1118)</f>
        <v>1402007.55</v>
      </c>
    </row>
    <row r="1120" spans="1:7" outlineLevel="2" x14ac:dyDescent="0.2">
      <c r="A1120" s="17">
        <v>1</v>
      </c>
      <c r="B1120" s="22" t="s">
        <v>1586</v>
      </c>
      <c r="C1120" s="22" t="s">
        <v>1587</v>
      </c>
      <c r="D1120" s="23" t="s">
        <v>1588</v>
      </c>
      <c r="E1120" s="20">
        <v>94813.440000000002</v>
      </c>
      <c r="F1120" s="20"/>
      <c r="G1120" s="21">
        <f t="shared" si="69"/>
        <v>94813.440000000002</v>
      </c>
    </row>
    <row r="1121" spans="1:7" outlineLevel="2" x14ac:dyDescent="0.2">
      <c r="A1121" s="17">
        <f>+A1120+1</f>
        <v>2</v>
      </c>
      <c r="B1121" s="18" t="s">
        <v>1586</v>
      </c>
      <c r="C1121" s="18" t="s">
        <v>1589</v>
      </c>
      <c r="D1121" s="19" t="s">
        <v>1590</v>
      </c>
      <c r="E1121" s="20"/>
      <c r="F1121" s="20">
        <f>298830+13560</f>
        <v>312390</v>
      </c>
      <c r="G1121" s="21">
        <f t="shared" si="69"/>
        <v>312390</v>
      </c>
    </row>
    <row r="1122" spans="1:7" outlineLevel="2" x14ac:dyDescent="0.2">
      <c r="A1122" s="17">
        <f>+A1121+1</f>
        <v>3</v>
      </c>
      <c r="B1122" s="18" t="s">
        <v>1586</v>
      </c>
      <c r="C1122" s="18" t="s">
        <v>1587</v>
      </c>
      <c r="D1122" s="19" t="s">
        <v>1591</v>
      </c>
      <c r="E1122" s="20">
        <v>5569.5</v>
      </c>
      <c r="F1122" s="20">
        <v>144990</v>
      </c>
      <c r="G1122" s="21">
        <f t="shared" si="69"/>
        <v>150559.5</v>
      </c>
    </row>
    <row r="1123" spans="1:7" outlineLevel="2" x14ac:dyDescent="0.2">
      <c r="A1123" s="17">
        <f>+A1122+1</f>
        <v>4</v>
      </c>
      <c r="B1123" s="18" t="s">
        <v>1586</v>
      </c>
      <c r="C1123" s="18" t="s">
        <v>1587</v>
      </c>
      <c r="D1123" s="19" t="s">
        <v>1592</v>
      </c>
      <c r="E1123" s="20">
        <v>17335.5</v>
      </c>
      <c r="F1123" s="20">
        <v>164130</v>
      </c>
      <c r="G1123" s="21">
        <f t="shared" si="69"/>
        <v>181465.5</v>
      </c>
    </row>
    <row r="1124" spans="1:7" outlineLevel="2" x14ac:dyDescent="0.2">
      <c r="A1124" s="17">
        <f>+A1123+1</f>
        <v>5</v>
      </c>
      <c r="B1124" s="22" t="s">
        <v>1586</v>
      </c>
      <c r="C1124" s="22" t="s">
        <v>1593</v>
      </c>
      <c r="D1124" s="23" t="s">
        <v>1594</v>
      </c>
      <c r="E1124" s="20">
        <f>19944+804</f>
        <v>20748</v>
      </c>
      <c r="F1124" s="20">
        <v>256980</v>
      </c>
      <c r="G1124" s="21">
        <f t="shared" si="69"/>
        <v>277728</v>
      </c>
    </row>
    <row r="1125" spans="1:7" outlineLevel="2" x14ac:dyDescent="0.2">
      <c r="A1125" s="17">
        <f>+A1124+1</f>
        <v>6</v>
      </c>
      <c r="B1125" s="22" t="s">
        <v>1586</v>
      </c>
      <c r="C1125" s="22" t="s">
        <v>1587</v>
      </c>
      <c r="D1125" s="23" t="s">
        <v>1595</v>
      </c>
      <c r="E1125" s="20">
        <v>62288.91</v>
      </c>
      <c r="F1125" s="20">
        <v>107580</v>
      </c>
      <c r="G1125" s="21">
        <f t="shared" si="69"/>
        <v>169868.91</v>
      </c>
    </row>
    <row r="1126" spans="1:7" outlineLevel="1" x14ac:dyDescent="0.2">
      <c r="A1126" s="17"/>
      <c r="B1126" s="24" t="s">
        <v>1596</v>
      </c>
      <c r="C1126" s="22"/>
      <c r="D1126" s="23"/>
      <c r="E1126" s="20">
        <f>SUBTOTAL(9,E1120:E1125)</f>
        <v>200755.35</v>
      </c>
      <c r="F1126" s="20">
        <f>SUBTOTAL(9,F1120:F1125)</f>
        <v>986070</v>
      </c>
      <c r="G1126" s="21">
        <f>SUBTOTAL(9,G1120:G1125)</f>
        <v>1186825.3499999999</v>
      </c>
    </row>
    <row r="1127" spans="1:7" outlineLevel="2" x14ac:dyDescent="0.2">
      <c r="A1127" s="17">
        <v>1</v>
      </c>
      <c r="B1127" s="22" t="s">
        <v>1597</v>
      </c>
      <c r="C1127" s="22" t="s">
        <v>1598</v>
      </c>
      <c r="D1127" s="23" t="s">
        <v>1599</v>
      </c>
      <c r="E1127" s="20">
        <v>169506.93</v>
      </c>
      <c r="F1127" s="20">
        <v>280800</v>
      </c>
      <c r="G1127" s="21">
        <f t="shared" si="69"/>
        <v>450306.93</v>
      </c>
    </row>
    <row r="1128" spans="1:7" outlineLevel="2" x14ac:dyDescent="0.2">
      <c r="A1128" s="17">
        <f>+A1127+1</f>
        <v>2</v>
      </c>
      <c r="B1128" s="22" t="s">
        <v>1597</v>
      </c>
      <c r="C1128" s="22" t="s">
        <v>1598</v>
      </c>
      <c r="D1128" s="23" t="s">
        <v>1600</v>
      </c>
      <c r="E1128" s="20">
        <v>9132</v>
      </c>
      <c r="F1128" s="20">
        <v>489600</v>
      </c>
      <c r="G1128" s="21">
        <f t="shared" si="69"/>
        <v>498732</v>
      </c>
    </row>
    <row r="1129" spans="1:7" outlineLevel="1" x14ac:dyDescent="0.2">
      <c r="A1129" s="17"/>
      <c r="B1129" s="24" t="s">
        <v>1601</v>
      </c>
      <c r="C1129" s="22"/>
      <c r="D1129" s="23"/>
      <c r="E1129" s="20">
        <f>SUBTOTAL(9,E1127:E1128)</f>
        <v>178638.93</v>
      </c>
      <c r="F1129" s="20">
        <f>SUBTOTAL(9,F1127:F1128)</f>
        <v>770400</v>
      </c>
      <c r="G1129" s="21">
        <f>SUBTOTAL(9,G1127:G1128)</f>
        <v>949038.92999999993</v>
      </c>
    </row>
    <row r="1130" spans="1:7" outlineLevel="2" x14ac:dyDescent="0.2">
      <c r="A1130" s="17">
        <v>1</v>
      </c>
      <c r="B1130" s="22" t="s">
        <v>1602</v>
      </c>
      <c r="C1130" s="22" t="s">
        <v>1603</v>
      </c>
      <c r="D1130" s="23" t="s">
        <v>1604</v>
      </c>
      <c r="E1130" s="20">
        <v>10500</v>
      </c>
      <c r="F1130" s="20">
        <f>103500+147157</f>
        <v>250657</v>
      </c>
      <c r="G1130" s="21">
        <f t="shared" si="69"/>
        <v>261157</v>
      </c>
    </row>
    <row r="1131" spans="1:7" outlineLevel="2" x14ac:dyDescent="0.2">
      <c r="A1131" s="17">
        <f>+A1130+1</f>
        <v>2</v>
      </c>
      <c r="B1131" s="18" t="s">
        <v>1602</v>
      </c>
      <c r="C1131" s="18" t="s">
        <v>1603</v>
      </c>
      <c r="D1131" s="19" t="s">
        <v>1605</v>
      </c>
      <c r="E1131" s="20">
        <f>68337.12+30412.9</f>
        <v>98750.01999999999</v>
      </c>
      <c r="F1131" s="20">
        <f>128490+6783.26</f>
        <v>135273.26</v>
      </c>
      <c r="G1131" s="21">
        <f t="shared" si="69"/>
        <v>234023.28</v>
      </c>
    </row>
    <row r="1132" spans="1:7" outlineLevel="2" x14ac:dyDescent="0.2">
      <c r="A1132" s="17">
        <f>+A1131+1</f>
        <v>3</v>
      </c>
      <c r="B1132" s="18" t="s">
        <v>1602</v>
      </c>
      <c r="C1132" s="18" t="s">
        <v>1603</v>
      </c>
      <c r="D1132" s="19" t="s">
        <v>1606</v>
      </c>
      <c r="E1132" s="20"/>
      <c r="F1132" s="20">
        <f>119430*2</f>
        <v>238860</v>
      </c>
      <c r="G1132" s="21">
        <f t="shared" si="69"/>
        <v>238860</v>
      </c>
    </row>
    <row r="1133" spans="1:7" outlineLevel="2" x14ac:dyDescent="0.2">
      <c r="A1133" s="17">
        <f>+A1132+1</f>
        <v>4</v>
      </c>
      <c r="B1133" s="22" t="s">
        <v>1602</v>
      </c>
      <c r="C1133" s="22" t="s">
        <v>1603</v>
      </c>
      <c r="D1133" s="23" t="s">
        <v>1607</v>
      </c>
      <c r="E1133" s="20">
        <v>35528.699999999997</v>
      </c>
      <c r="F1133" s="20"/>
      <c r="G1133" s="21">
        <f t="shared" si="69"/>
        <v>35528.699999999997</v>
      </c>
    </row>
    <row r="1134" spans="1:7" outlineLevel="1" x14ac:dyDescent="0.2">
      <c r="A1134" s="17"/>
      <c r="B1134" s="24" t="s">
        <v>1608</v>
      </c>
      <c r="C1134" s="22"/>
      <c r="D1134" s="23"/>
      <c r="E1134" s="20">
        <f>SUBTOTAL(9,E1130:E1133)</f>
        <v>144778.71999999997</v>
      </c>
      <c r="F1134" s="20">
        <f>SUBTOTAL(9,F1130:F1133)</f>
        <v>624790.26</v>
      </c>
      <c r="G1134" s="21">
        <f>SUBTOTAL(9,G1130:G1133)</f>
        <v>769568.98</v>
      </c>
    </row>
    <row r="1135" spans="1:7" outlineLevel="2" x14ac:dyDescent="0.2">
      <c r="A1135" s="17">
        <v>1</v>
      </c>
      <c r="B1135" s="22" t="s">
        <v>1609</v>
      </c>
      <c r="C1135" s="22" t="s">
        <v>1610</v>
      </c>
      <c r="D1135" s="23" t="s">
        <v>1611</v>
      </c>
      <c r="E1135" s="20">
        <v>113787.12</v>
      </c>
      <c r="F1135" s="20">
        <v>307320</v>
      </c>
      <c r="G1135" s="21">
        <f t="shared" si="69"/>
        <v>421107.12</v>
      </c>
    </row>
    <row r="1136" spans="1:7" outlineLevel="2" x14ac:dyDescent="0.2">
      <c r="A1136" s="17">
        <f t="shared" ref="A1136:A1156" si="70">+A1135+1</f>
        <v>2</v>
      </c>
      <c r="B1136" s="18" t="s">
        <v>1609</v>
      </c>
      <c r="C1136" s="18" t="s">
        <v>1612</v>
      </c>
      <c r="D1136" s="19" t="s">
        <v>1613</v>
      </c>
      <c r="E1136" s="20">
        <v>41403.9</v>
      </c>
      <c r="F1136" s="20"/>
      <c r="G1136" s="21">
        <f t="shared" si="69"/>
        <v>41403.9</v>
      </c>
    </row>
    <row r="1137" spans="1:7" outlineLevel="2" x14ac:dyDescent="0.2">
      <c r="A1137" s="17">
        <f t="shared" si="70"/>
        <v>3</v>
      </c>
      <c r="B1137" s="18" t="s">
        <v>1609</v>
      </c>
      <c r="C1137" s="18" t="s">
        <v>1614</v>
      </c>
      <c r="D1137" s="19" t="s">
        <v>1615</v>
      </c>
      <c r="E1137" s="20">
        <v>1832.4</v>
      </c>
      <c r="F1137" s="20">
        <v>61080</v>
      </c>
      <c r="G1137" s="21">
        <f t="shared" si="69"/>
        <v>62912.4</v>
      </c>
    </row>
    <row r="1138" spans="1:7" outlineLevel="2" x14ac:dyDescent="0.2">
      <c r="A1138" s="17">
        <f t="shared" si="70"/>
        <v>4</v>
      </c>
      <c r="B1138" s="18" t="s">
        <v>1609</v>
      </c>
      <c r="C1138" s="18" t="s">
        <v>1616</v>
      </c>
      <c r="D1138" s="19" t="s">
        <v>993</v>
      </c>
      <c r="E1138" s="20">
        <v>1414.8</v>
      </c>
      <c r="F1138" s="20">
        <v>47160</v>
      </c>
      <c r="G1138" s="21">
        <f t="shared" si="69"/>
        <v>48574.8</v>
      </c>
    </row>
    <row r="1139" spans="1:7" outlineLevel="2" x14ac:dyDescent="0.2">
      <c r="A1139" s="17">
        <f t="shared" si="70"/>
        <v>5</v>
      </c>
      <c r="B1139" s="18" t="s">
        <v>1609</v>
      </c>
      <c r="C1139" s="18" t="s">
        <v>1617</v>
      </c>
      <c r="D1139" s="19" t="s">
        <v>1618</v>
      </c>
      <c r="E1139" s="20">
        <v>111528.84</v>
      </c>
      <c r="F1139" s="20">
        <v>63420</v>
      </c>
      <c r="G1139" s="21">
        <f t="shared" si="69"/>
        <v>174948.84</v>
      </c>
    </row>
    <row r="1140" spans="1:7" outlineLevel="2" x14ac:dyDescent="0.2">
      <c r="A1140" s="17">
        <f t="shared" si="70"/>
        <v>6</v>
      </c>
      <c r="B1140" s="22" t="s">
        <v>1609</v>
      </c>
      <c r="C1140" s="22" t="s">
        <v>1614</v>
      </c>
      <c r="D1140" s="23" t="s">
        <v>1619</v>
      </c>
      <c r="E1140" s="20">
        <v>1498.5</v>
      </c>
      <c r="F1140" s="20">
        <v>49950</v>
      </c>
      <c r="G1140" s="21">
        <f t="shared" si="69"/>
        <v>51448.5</v>
      </c>
    </row>
    <row r="1141" spans="1:7" outlineLevel="2" x14ac:dyDescent="0.2">
      <c r="A1141" s="17">
        <f t="shared" si="70"/>
        <v>7</v>
      </c>
      <c r="B1141" s="22" t="s">
        <v>1609</v>
      </c>
      <c r="C1141" s="22" t="s">
        <v>1614</v>
      </c>
      <c r="D1141" s="23" t="s">
        <v>1620</v>
      </c>
      <c r="E1141" s="20">
        <v>41396.1</v>
      </c>
      <c r="F1141" s="20">
        <v>309030</v>
      </c>
      <c r="G1141" s="21">
        <f t="shared" si="69"/>
        <v>350426.1</v>
      </c>
    </row>
    <row r="1142" spans="1:7" outlineLevel="2" x14ac:dyDescent="0.2">
      <c r="A1142" s="17">
        <f t="shared" si="70"/>
        <v>8</v>
      </c>
      <c r="B1142" s="22" t="s">
        <v>1609</v>
      </c>
      <c r="C1142" s="22" t="s">
        <v>1621</v>
      </c>
      <c r="D1142" s="23" t="s">
        <v>1622</v>
      </c>
      <c r="E1142" s="20">
        <v>33483.839999999997</v>
      </c>
      <c r="F1142" s="20"/>
      <c r="G1142" s="21">
        <f t="shared" si="69"/>
        <v>33483.839999999997</v>
      </c>
    </row>
    <row r="1143" spans="1:7" outlineLevel="2" x14ac:dyDescent="0.2">
      <c r="A1143" s="17">
        <f t="shared" si="70"/>
        <v>9</v>
      </c>
      <c r="B1143" s="22" t="s">
        <v>1609</v>
      </c>
      <c r="C1143" s="22" t="s">
        <v>1623</v>
      </c>
      <c r="D1143" s="23" t="s">
        <v>1624</v>
      </c>
      <c r="E1143" s="20">
        <v>1890.9</v>
      </c>
      <c r="F1143" s="20">
        <v>63030</v>
      </c>
      <c r="G1143" s="21">
        <f t="shared" si="69"/>
        <v>64920.9</v>
      </c>
    </row>
    <row r="1144" spans="1:7" outlineLevel="2" x14ac:dyDescent="0.2">
      <c r="A1144" s="17">
        <f t="shared" si="70"/>
        <v>10</v>
      </c>
      <c r="B1144" s="22" t="s">
        <v>1609</v>
      </c>
      <c r="C1144" s="22" t="s">
        <v>1623</v>
      </c>
      <c r="D1144" s="23" t="s">
        <v>1625</v>
      </c>
      <c r="E1144" s="20">
        <v>2160</v>
      </c>
      <c r="F1144" s="20">
        <v>72000</v>
      </c>
      <c r="G1144" s="21">
        <f t="shared" si="69"/>
        <v>74160</v>
      </c>
    </row>
    <row r="1145" spans="1:7" outlineLevel="2" x14ac:dyDescent="0.2">
      <c r="A1145" s="17">
        <f t="shared" si="70"/>
        <v>11</v>
      </c>
      <c r="B1145" s="22" t="s">
        <v>1609</v>
      </c>
      <c r="C1145" s="22" t="s">
        <v>1623</v>
      </c>
      <c r="D1145" s="23" t="s">
        <v>1626</v>
      </c>
      <c r="E1145" s="20">
        <f>90462.12+45494.76</f>
        <v>135956.88</v>
      </c>
      <c r="F1145" s="20">
        <v>1262.5999999999999</v>
      </c>
      <c r="G1145" s="21">
        <f t="shared" si="69"/>
        <v>137219.48000000001</v>
      </c>
    </row>
    <row r="1146" spans="1:7" outlineLevel="2" x14ac:dyDescent="0.2">
      <c r="A1146" s="17">
        <f t="shared" si="70"/>
        <v>12</v>
      </c>
      <c r="B1146" s="22" t="s">
        <v>1609</v>
      </c>
      <c r="C1146" s="22" t="s">
        <v>1610</v>
      </c>
      <c r="D1146" s="23" t="s">
        <v>1627</v>
      </c>
      <c r="E1146" s="20">
        <v>1581.3</v>
      </c>
      <c r="F1146" s="20">
        <v>52710</v>
      </c>
      <c r="G1146" s="21">
        <f t="shared" si="69"/>
        <v>54291.3</v>
      </c>
    </row>
    <row r="1147" spans="1:7" outlineLevel="2" x14ac:dyDescent="0.2">
      <c r="A1147" s="17">
        <f t="shared" si="70"/>
        <v>13</v>
      </c>
      <c r="B1147" s="22" t="s">
        <v>1609</v>
      </c>
      <c r="C1147" s="22" t="s">
        <v>1610</v>
      </c>
      <c r="D1147" s="23" t="s">
        <v>1628</v>
      </c>
      <c r="E1147" s="20">
        <v>1362.6</v>
      </c>
      <c r="F1147" s="20">
        <v>45420</v>
      </c>
      <c r="G1147" s="21">
        <f t="shared" si="69"/>
        <v>46782.6</v>
      </c>
    </row>
    <row r="1148" spans="1:7" outlineLevel="2" x14ac:dyDescent="0.2">
      <c r="A1148" s="17">
        <f t="shared" si="70"/>
        <v>14</v>
      </c>
      <c r="B1148" s="22" t="s">
        <v>1609</v>
      </c>
      <c r="C1148" s="22" t="s">
        <v>1610</v>
      </c>
      <c r="D1148" s="23" t="s">
        <v>1629</v>
      </c>
      <c r="E1148" s="20">
        <v>46965</v>
      </c>
      <c r="F1148" s="20"/>
      <c r="G1148" s="21">
        <f t="shared" si="69"/>
        <v>46965</v>
      </c>
    </row>
    <row r="1149" spans="1:7" outlineLevel="2" x14ac:dyDescent="0.2">
      <c r="A1149" s="17">
        <f t="shared" si="70"/>
        <v>15</v>
      </c>
      <c r="B1149" s="22" t="s">
        <v>1609</v>
      </c>
      <c r="C1149" s="22" t="s">
        <v>1610</v>
      </c>
      <c r="D1149" s="23" t="s">
        <v>1630</v>
      </c>
      <c r="E1149" s="20">
        <v>17946</v>
      </c>
      <c r="F1149" s="20"/>
      <c r="G1149" s="21">
        <f t="shared" si="69"/>
        <v>17946</v>
      </c>
    </row>
    <row r="1150" spans="1:7" outlineLevel="2" x14ac:dyDescent="0.2">
      <c r="A1150" s="17">
        <f t="shared" si="70"/>
        <v>16</v>
      </c>
      <c r="B1150" s="22" t="s">
        <v>1609</v>
      </c>
      <c r="C1150" s="22" t="s">
        <v>1610</v>
      </c>
      <c r="D1150" s="23" t="s">
        <v>1631</v>
      </c>
      <c r="E1150" s="20">
        <v>1442.7</v>
      </c>
      <c r="F1150" s="20">
        <v>48090</v>
      </c>
      <c r="G1150" s="21">
        <f t="shared" si="69"/>
        <v>49532.7</v>
      </c>
    </row>
    <row r="1151" spans="1:7" outlineLevel="2" x14ac:dyDescent="0.2">
      <c r="A1151" s="17">
        <f t="shared" si="70"/>
        <v>17</v>
      </c>
      <c r="B1151" s="22" t="s">
        <v>1609</v>
      </c>
      <c r="C1151" s="22" t="s">
        <v>1610</v>
      </c>
      <c r="D1151" s="23" t="s">
        <v>1632</v>
      </c>
      <c r="E1151" s="20">
        <v>37914.33</v>
      </c>
      <c r="F1151" s="20">
        <v>69855</v>
      </c>
      <c r="G1151" s="21">
        <f t="shared" si="69"/>
        <v>107769.33</v>
      </c>
    </row>
    <row r="1152" spans="1:7" outlineLevel="2" x14ac:dyDescent="0.2">
      <c r="A1152" s="17">
        <f t="shared" si="70"/>
        <v>18</v>
      </c>
      <c r="B1152" s="22" t="s">
        <v>1609</v>
      </c>
      <c r="C1152" s="22" t="s">
        <v>1612</v>
      </c>
      <c r="D1152" s="23" t="s">
        <v>1633</v>
      </c>
      <c r="E1152" s="20">
        <v>90000</v>
      </c>
      <c r="F1152" s="20">
        <v>975000</v>
      </c>
      <c r="G1152" s="21">
        <f t="shared" si="69"/>
        <v>1065000</v>
      </c>
    </row>
    <row r="1153" spans="1:7" outlineLevel="2" x14ac:dyDescent="0.2">
      <c r="A1153" s="17">
        <f t="shared" si="70"/>
        <v>19</v>
      </c>
      <c r="B1153" s="22" t="s">
        <v>1609</v>
      </c>
      <c r="C1153" s="22" t="s">
        <v>1612</v>
      </c>
      <c r="D1153" s="23" t="s">
        <v>1634</v>
      </c>
      <c r="E1153" s="20">
        <v>1287.9000000000001</v>
      </c>
      <c r="F1153" s="20">
        <v>42930</v>
      </c>
      <c r="G1153" s="21">
        <f t="shared" si="69"/>
        <v>44217.9</v>
      </c>
    </row>
    <row r="1154" spans="1:7" outlineLevel="2" x14ac:dyDescent="0.2">
      <c r="A1154" s="17">
        <f t="shared" si="70"/>
        <v>20</v>
      </c>
      <c r="B1154" s="22" t="s">
        <v>1609</v>
      </c>
      <c r="C1154" s="22" t="s">
        <v>1617</v>
      </c>
      <c r="D1154" s="23" t="s">
        <v>1635</v>
      </c>
      <c r="E1154" s="20">
        <v>31823.61</v>
      </c>
      <c r="F1154" s="20">
        <v>61080</v>
      </c>
      <c r="G1154" s="21">
        <f t="shared" si="69"/>
        <v>92903.61</v>
      </c>
    </row>
    <row r="1155" spans="1:7" outlineLevel="2" x14ac:dyDescent="0.2">
      <c r="A1155" s="17">
        <f t="shared" si="70"/>
        <v>21</v>
      </c>
      <c r="B1155" s="22" t="s">
        <v>1609</v>
      </c>
      <c r="C1155" s="22" t="s">
        <v>1617</v>
      </c>
      <c r="D1155" s="23" t="s">
        <v>1636</v>
      </c>
      <c r="E1155" s="20">
        <v>29370</v>
      </c>
      <c r="F1155" s="20"/>
      <c r="G1155" s="21">
        <f t="shared" si="69"/>
        <v>29370</v>
      </c>
    </row>
    <row r="1156" spans="1:7" outlineLevel="2" x14ac:dyDescent="0.2">
      <c r="A1156" s="17">
        <f t="shared" si="70"/>
        <v>22</v>
      </c>
      <c r="B1156" s="22" t="s">
        <v>1609</v>
      </c>
      <c r="C1156" s="22" t="s">
        <v>1617</v>
      </c>
      <c r="D1156" s="23" t="s">
        <v>1637</v>
      </c>
      <c r="E1156" s="20">
        <v>38576.28</v>
      </c>
      <c r="F1156" s="20">
        <v>54570</v>
      </c>
      <c r="G1156" s="21">
        <f t="shared" si="69"/>
        <v>93146.28</v>
      </c>
    </row>
    <row r="1157" spans="1:7" outlineLevel="1" x14ac:dyDescent="0.2">
      <c r="A1157" s="17"/>
      <c r="B1157" s="24" t="s">
        <v>1638</v>
      </c>
      <c r="C1157" s="22"/>
      <c r="D1157" s="23"/>
      <c r="E1157" s="20">
        <f>SUBTOTAL(9,E1135:E1156)</f>
        <v>784622.99999999988</v>
      </c>
      <c r="F1157" s="20">
        <f>SUBTOTAL(9,F1135:F1156)</f>
        <v>2323907.6</v>
      </c>
      <c r="G1157" s="21">
        <f>SUBTOTAL(9,G1135:G1156)</f>
        <v>3108530.6</v>
      </c>
    </row>
    <row r="1158" spans="1:7" outlineLevel="2" x14ac:dyDescent="0.2">
      <c r="A1158" s="17">
        <v>1</v>
      </c>
      <c r="B1158" s="25" t="s">
        <v>1639</v>
      </c>
      <c r="C1158" s="25" t="s">
        <v>1640</v>
      </c>
      <c r="D1158" s="26" t="s">
        <v>1641</v>
      </c>
      <c r="E1158" s="20">
        <f>15245.7+295782.28</f>
        <v>311027.98000000004</v>
      </c>
      <c r="F1158" s="20">
        <v>382050</v>
      </c>
      <c r="G1158" s="21">
        <f t="shared" si="69"/>
        <v>693077.98</v>
      </c>
    </row>
    <row r="1159" spans="1:7" outlineLevel="2" x14ac:dyDescent="0.2">
      <c r="A1159" s="17">
        <f t="shared" ref="A1159:A1168" si="71">+A1158+1</f>
        <v>2</v>
      </c>
      <c r="B1159" s="18" t="s">
        <v>1639</v>
      </c>
      <c r="C1159" s="18" t="s">
        <v>1640</v>
      </c>
      <c r="D1159" s="19" t="s">
        <v>1642</v>
      </c>
      <c r="E1159" s="20">
        <v>5116.5</v>
      </c>
      <c r="F1159" s="20">
        <v>115830</v>
      </c>
      <c r="G1159" s="21">
        <f t="shared" si="69"/>
        <v>120946.5</v>
      </c>
    </row>
    <row r="1160" spans="1:7" outlineLevel="2" x14ac:dyDescent="0.2">
      <c r="A1160" s="17">
        <f t="shared" si="71"/>
        <v>3</v>
      </c>
      <c r="B1160" s="18" t="s">
        <v>1639</v>
      </c>
      <c r="C1160" s="18" t="s">
        <v>1643</v>
      </c>
      <c r="D1160" s="19" t="s">
        <v>1644</v>
      </c>
      <c r="E1160" s="20">
        <v>11254.5</v>
      </c>
      <c r="F1160" s="20">
        <v>81090</v>
      </c>
      <c r="G1160" s="21">
        <f t="shared" si="69"/>
        <v>92344.5</v>
      </c>
    </row>
    <row r="1161" spans="1:7" outlineLevel="2" x14ac:dyDescent="0.2">
      <c r="A1161" s="17">
        <f t="shared" si="71"/>
        <v>4</v>
      </c>
      <c r="B1161" s="25" t="s">
        <v>1639</v>
      </c>
      <c r="C1161" s="25" t="s">
        <v>1645</v>
      </c>
      <c r="D1161" s="26" t="s">
        <v>1156</v>
      </c>
      <c r="E1161" s="20">
        <v>1637.1</v>
      </c>
      <c r="F1161" s="20">
        <v>54570</v>
      </c>
      <c r="G1161" s="21">
        <f t="shared" si="69"/>
        <v>56207.1</v>
      </c>
    </row>
    <row r="1162" spans="1:7" outlineLevel="2" x14ac:dyDescent="0.2">
      <c r="A1162" s="17">
        <f t="shared" si="71"/>
        <v>5</v>
      </c>
      <c r="B1162" s="25" t="s">
        <v>1639</v>
      </c>
      <c r="C1162" s="25" t="s">
        <v>1645</v>
      </c>
      <c r="D1162" s="26" t="s">
        <v>1646</v>
      </c>
      <c r="E1162" s="20">
        <v>14245.17</v>
      </c>
      <c r="F1162" s="20"/>
      <c r="G1162" s="21">
        <f t="shared" si="69"/>
        <v>14245.17</v>
      </c>
    </row>
    <row r="1163" spans="1:7" outlineLevel="2" x14ac:dyDescent="0.2">
      <c r="A1163" s="17">
        <f t="shared" si="71"/>
        <v>6</v>
      </c>
      <c r="B1163" s="25" t="s">
        <v>1639</v>
      </c>
      <c r="C1163" s="25" t="s">
        <v>1647</v>
      </c>
      <c r="D1163" s="26" t="s">
        <v>1648</v>
      </c>
      <c r="E1163" s="20">
        <v>28080</v>
      </c>
      <c r="F1163" s="20"/>
      <c r="G1163" s="21">
        <f t="shared" si="69"/>
        <v>28080</v>
      </c>
    </row>
    <row r="1164" spans="1:7" outlineLevel="2" x14ac:dyDescent="0.2">
      <c r="A1164" s="17">
        <f t="shared" si="71"/>
        <v>7</v>
      </c>
      <c r="B1164" s="25" t="s">
        <v>1639</v>
      </c>
      <c r="C1164" s="25" t="s">
        <v>1640</v>
      </c>
      <c r="D1164" s="26" t="s">
        <v>1649</v>
      </c>
      <c r="E1164" s="20">
        <v>1691.1</v>
      </c>
      <c r="F1164" s="20">
        <v>56370</v>
      </c>
      <c r="G1164" s="21">
        <f t="shared" si="69"/>
        <v>58061.1</v>
      </c>
    </row>
    <row r="1165" spans="1:7" outlineLevel="2" x14ac:dyDescent="0.2">
      <c r="A1165" s="17">
        <f t="shared" si="71"/>
        <v>8</v>
      </c>
      <c r="B1165" s="25" t="s">
        <v>1639</v>
      </c>
      <c r="C1165" s="25" t="s">
        <v>1650</v>
      </c>
      <c r="D1165" s="26" t="s">
        <v>1651</v>
      </c>
      <c r="E1165" s="20">
        <v>1530</v>
      </c>
      <c r="F1165" s="20">
        <v>50880</v>
      </c>
      <c r="G1165" s="21">
        <f t="shared" ref="G1165:G1228" si="72">+E1165+F1165</f>
        <v>52410</v>
      </c>
    </row>
    <row r="1166" spans="1:7" outlineLevel="2" x14ac:dyDescent="0.2">
      <c r="A1166" s="17">
        <f t="shared" si="71"/>
        <v>9</v>
      </c>
      <c r="B1166" s="25" t="s">
        <v>1639</v>
      </c>
      <c r="C1166" s="25" t="s">
        <v>1652</v>
      </c>
      <c r="D1166" s="26" t="s">
        <v>1653</v>
      </c>
      <c r="E1166" s="20">
        <v>4618.5</v>
      </c>
      <c r="F1166" s="20">
        <v>102870</v>
      </c>
      <c r="G1166" s="21">
        <f t="shared" si="72"/>
        <v>107488.5</v>
      </c>
    </row>
    <row r="1167" spans="1:7" outlineLevel="2" x14ac:dyDescent="0.2">
      <c r="A1167" s="17">
        <f t="shared" si="71"/>
        <v>10</v>
      </c>
      <c r="B1167" s="25" t="s">
        <v>1639</v>
      </c>
      <c r="C1167" s="25" t="s">
        <v>1654</v>
      </c>
      <c r="D1167" s="26" t="s">
        <v>779</v>
      </c>
      <c r="E1167" s="20">
        <f>1498.5+4555.8</f>
        <v>6054.3</v>
      </c>
      <c r="F1167" s="20">
        <f>49950+1860</f>
        <v>51810</v>
      </c>
      <c r="G1167" s="21">
        <f t="shared" si="72"/>
        <v>57864.3</v>
      </c>
    </row>
    <row r="1168" spans="1:7" outlineLevel="2" x14ac:dyDescent="0.2">
      <c r="A1168" s="17">
        <f t="shared" si="71"/>
        <v>11</v>
      </c>
      <c r="B1168" s="25" t="s">
        <v>1639</v>
      </c>
      <c r="C1168" s="25" t="s">
        <v>1655</v>
      </c>
      <c r="D1168" s="26" t="s">
        <v>640</v>
      </c>
      <c r="E1168" s="20"/>
      <c r="F1168" s="20">
        <f>141240+4200</f>
        <v>145440</v>
      </c>
      <c r="G1168" s="21">
        <f t="shared" si="72"/>
        <v>145440</v>
      </c>
    </row>
    <row r="1169" spans="1:7" outlineLevel="1" x14ac:dyDescent="0.2">
      <c r="A1169" s="17"/>
      <c r="B1169" s="27" t="s">
        <v>1656</v>
      </c>
      <c r="C1169" s="25"/>
      <c r="D1169" s="26"/>
      <c r="E1169" s="20">
        <f>SUBTOTAL(9,E1158:E1168)</f>
        <v>385255.14999999997</v>
      </c>
      <c r="F1169" s="20">
        <f>SUBTOTAL(9,F1158:F1168)</f>
        <v>1040910</v>
      </c>
      <c r="G1169" s="21">
        <f>SUBTOTAL(9,G1158:G1168)</f>
        <v>1426165.1500000001</v>
      </c>
    </row>
    <row r="1170" spans="1:7" outlineLevel="2" x14ac:dyDescent="0.2">
      <c r="A1170" s="17">
        <v>1</v>
      </c>
      <c r="B1170" s="22" t="s">
        <v>1657</v>
      </c>
      <c r="C1170" s="22" t="s">
        <v>1658</v>
      </c>
      <c r="D1170" s="23" t="s">
        <v>1659</v>
      </c>
      <c r="E1170" s="20">
        <v>33863.4</v>
      </c>
      <c r="F1170" s="20">
        <v>335310</v>
      </c>
      <c r="G1170" s="21">
        <f t="shared" si="72"/>
        <v>369173.4</v>
      </c>
    </row>
    <row r="1171" spans="1:7" outlineLevel="2" x14ac:dyDescent="0.2">
      <c r="A1171" s="17">
        <f>+A1170+1</f>
        <v>2</v>
      </c>
      <c r="B1171" s="18" t="s">
        <v>1657</v>
      </c>
      <c r="C1171" s="18" t="s">
        <v>1660</v>
      </c>
      <c r="D1171" s="19" t="s">
        <v>1661</v>
      </c>
      <c r="E1171" s="20">
        <v>40500</v>
      </c>
      <c r="F1171" s="20">
        <v>219420</v>
      </c>
      <c r="G1171" s="21">
        <f t="shared" si="72"/>
        <v>259920</v>
      </c>
    </row>
    <row r="1172" spans="1:7" outlineLevel="1" x14ac:dyDescent="0.2">
      <c r="A1172" s="17"/>
      <c r="B1172" s="46" t="s">
        <v>1662</v>
      </c>
      <c r="C1172" s="18"/>
      <c r="D1172" s="19"/>
      <c r="E1172" s="20">
        <f>SUBTOTAL(9,E1170:E1171)</f>
        <v>74363.399999999994</v>
      </c>
      <c r="F1172" s="20">
        <f>SUBTOTAL(9,F1170:F1171)</f>
        <v>554730</v>
      </c>
      <c r="G1172" s="21">
        <f>SUBTOTAL(9,G1170:G1171)</f>
        <v>629093.4</v>
      </c>
    </row>
    <row r="1173" spans="1:7" outlineLevel="2" x14ac:dyDescent="0.2">
      <c r="A1173" s="17">
        <v>1</v>
      </c>
      <c r="B1173" s="25" t="s">
        <v>1663</v>
      </c>
      <c r="C1173" s="25" t="s">
        <v>1664</v>
      </c>
      <c r="D1173" s="26" t="s">
        <v>1665</v>
      </c>
      <c r="E1173" s="20">
        <v>75249.23</v>
      </c>
      <c r="F1173" s="20">
        <v>62040</v>
      </c>
      <c r="G1173" s="21">
        <f t="shared" si="72"/>
        <v>137289.22999999998</v>
      </c>
    </row>
    <row r="1174" spans="1:7" outlineLevel="2" x14ac:dyDescent="0.2">
      <c r="A1174" s="17">
        <f t="shared" ref="A1174:A1188" si="73">+A1173+1</f>
        <v>2</v>
      </c>
      <c r="B1174" s="18" t="s">
        <v>1663</v>
      </c>
      <c r="C1174" s="18" t="s">
        <v>1666</v>
      </c>
      <c r="D1174" s="19" t="s">
        <v>1667</v>
      </c>
      <c r="E1174" s="20">
        <v>14866.5</v>
      </c>
      <c r="F1174" s="20">
        <v>140040</v>
      </c>
      <c r="G1174" s="21">
        <f t="shared" si="72"/>
        <v>154906.5</v>
      </c>
    </row>
    <row r="1175" spans="1:7" outlineLevel="2" x14ac:dyDescent="0.2">
      <c r="A1175" s="17">
        <f t="shared" si="73"/>
        <v>3</v>
      </c>
      <c r="B1175" s="18" t="s">
        <v>1663</v>
      </c>
      <c r="C1175" s="18" t="s">
        <v>1668</v>
      </c>
      <c r="D1175" s="19" t="s">
        <v>1669</v>
      </c>
      <c r="E1175" s="20">
        <v>5364</v>
      </c>
      <c r="F1175" s="20">
        <v>140880</v>
      </c>
      <c r="G1175" s="21">
        <f t="shared" si="72"/>
        <v>146244</v>
      </c>
    </row>
    <row r="1176" spans="1:7" outlineLevel="2" x14ac:dyDescent="0.2">
      <c r="A1176" s="17">
        <f t="shared" si="73"/>
        <v>4</v>
      </c>
      <c r="B1176" s="25" t="s">
        <v>1663</v>
      </c>
      <c r="C1176" s="25" t="s">
        <v>1664</v>
      </c>
      <c r="D1176" s="26" t="s">
        <v>1670</v>
      </c>
      <c r="E1176" s="20">
        <v>1287.9000000000001</v>
      </c>
      <c r="F1176" s="20">
        <v>42930</v>
      </c>
      <c r="G1176" s="21">
        <f t="shared" si="72"/>
        <v>44217.9</v>
      </c>
    </row>
    <row r="1177" spans="1:7" outlineLevel="2" x14ac:dyDescent="0.2">
      <c r="A1177" s="17">
        <f t="shared" si="73"/>
        <v>5</v>
      </c>
      <c r="B1177" s="25" t="s">
        <v>1663</v>
      </c>
      <c r="C1177" s="25" t="s">
        <v>1664</v>
      </c>
      <c r="D1177" s="26" t="s">
        <v>1671</v>
      </c>
      <c r="E1177" s="20">
        <v>1663.2</v>
      </c>
      <c r="F1177" s="20">
        <v>55440</v>
      </c>
      <c r="G1177" s="21">
        <f t="shared" si="72"/>
        <v>57103.199999999997</v>
      </c>
    </row>
    <row r="1178" spans="1:7" outlineLevel="2" x14ac:dyDescent="0.2">
      <c r="A1178" s="17">
        <f t="shared" si="73"/>
        <v>6</v>
      </c>
      <c r="B1178" s="25" t="s">
        <v>1663</v>
      </c>
      <c r="C1178" s="25" t="s">
        <v>1664</v>
      </c>
      <c r="D1178" s="26" t="s">
        <v>1672</v>
      </c>
      <c r="E1178" s="20">
        <v>1609.2</v>
      </c>
      <c r="F1178" s="20">
        <v>53640</v>
      </c>
      <c r="G1178" s="21">
        <f t="shared" si="72"/>
        <v>55249.2</v>
      </c>
    </row>
    <row r="1179" spans="1:7" outlineLevel="2" x14ac:dyDescent="0.2">
      <c r="A1179" s="17">
        <f t="shared" si="73"/>
        <v>7</v>
      </c>
      <c r="B1179" s="25" t="s">
        <v>1663</v>
      </c>
      <c r="C1179" s="25" t="s">
        <v>1673</v>
      </c>
      <c r="D1179" s="26" t="s">
        <v>1448</v>
      </c>
      <c r="E1179" s="20">
        <v>13054.5</v>
      </c>
      <c r="F1179" s="20">
        <v>86670</v>
      </c>
      <c r="G1179" s="21">
        <f t="shared" si="72"/>
        <v>99724.5</v>
      </c>
    </row>
    <row r="1180" spans="1:7" outlineLevel="2" x14ac:dyDescent="0.2">
      <c r="A1180" s="17">
        <f t="shared" si="73"/>
        <v>8</v>
      </c>
      <c r="B1180" s="25" t="s">
        <v>1663</v>
      </c>
      <c r="C1180" s="25" t="s">
        <v>1674</v>
      </c>
      <c r="D1180" s="26" t="s">
        <v>1675</v>
      </c>
      <c r="E1180" s="20">
        <f>1637.1+405.6</f>
        <v>2042.6999999999998</v>
      </c>
      <c r="F1180" s="20">
        <f>54570+13520</f>
        <v>68090</v>
      </c>
      <c r="G1180" s="21">
        <f t="shared" si="72"/>
        <v>70132.7</v>
      </c>
    </row>
    <row r="1181" spans="1:7" outlineLevel="2" x14ac:dyDescent="0.2">
      <c r="A1181" s="17">
        <f t="shared" si="73"/>
        <v>9</v>
      </c>
      <c r="B1181" s="25" t="s">
        <v>1663</v>
      </c>
      <c r="C1181" s="25" t="s">
        <v>1668</v>
      </c>
      <c r="D1181" s="26" t="s">
        <v>1676</v>
      </c>
      <c r="E1181" s="20">
        <f>4752.2+1250.7</f>
        <v>6002.9</v>
      </c>
      <c r="F1181" s="20">
        <f>91740+41690</f>
        <v>133430</v>
      </c>
      <c r="G1181" s="21">
        <f t="shared" si="72"/>
        <v>139432.9</v>
      </c>
    </row>
    <row r="1182" spans="1:7" outlineLevel="2" x14ac:dyDescent="0.2">
      <c r="A1182" s="17">
        <f t="shared" si="73"/>
        <v>10</v>
      </c>
      <c r="B1182" s="25" t="s">
        <v>1663</v>
      </c>
      <c r="C1182" s="25" t="s">
        <v>1668</v>
      </c>
      <c r="D1182" s="26" t="s">
        <v>1677</v>
      </c>
      <c r="E1182" s="20"/>
      <c r="F1182" s="20">
        <v>46782.6</v>
      </c>
      <c r="G1182" s="21">
        <f t="shared" si="72"/>
        <v>46782.6</v>
      </c>
    </row>
    <row r="1183" spans="1:7" outlineLevel="2" x14ac:dyDescent="0.2">
      <c r="A1183" s="17">
        <f t="shared" si="73"/>
        <v>11</v>
      </c>
      <c r="B1183" s="25" t="s">
        <v>1663</v>
      </c>
      <c r="C1183" s="25" t="s">
        <v>1668</v>
      </c>
      <c r="D1183" s="26" t="s">
        <v>1019</v>
      </c>
      <c r="E1183" s="20">
        <v>23230.2</v>
      </c>
      <c r="F1183" s="20">
        <v>109140</v>
      </c>
      <c r="G1183" s="21">
        <f t="shared" si="72"/>
        <v>132370.20000000001</v>
      </c>
    </row>
    <row r="1184" spans="1:7" outlineLevel="2" x14ac:dyDescent="0.2">
      <c r="A1184" s="17">
        <f t="shared" si="73"/>
        <v>12</v>
      </c>
      <c r="B1184" s="25" t="s">
        <v>1663</v>
      </c>
      <c r="C1184" s="25" t="s">
        <v>1668</v>
      </c>
      <c r="D1184" s="26" t="s">
        <v>1678</v>
      </c>
      <c r="E1184" s="20">
        <v>1442.7</v>
      </c>
      <c r="F1184" s="20">
        <v>48090</v>
      </c>
      <c r="G1184" s="21">
        <f t="shared" si="72"/>
        <v>49532.7</v>
      </c>
    </row>
    <row r="1185" spans="1:7" outlineLevel="2" x14ac:dyDescent="0.2">
      <c r="A1185" s="17">
        <f t="shared" si="73"/>
        <v>13</v>
      </c>
      <c r="B1185" s="25" t="s">
        <v>1663</v>
      </c>
      <c r="C1185" s="25" t="s">
        <v>1679</v>
      </c>
      <c r="D1185" s="26" t="s">
        <v>1680</v>
      </c>
      <c r="E1185" s="20">
        <v>2426.4</v>
      </c>
      <c r="F1185" s="20">
        <v>50880</v>
      </c>
      <c r="G1185" s="21">
        <f t="shared" si="72"/>
        <v>53306.400000000001</v>
      </c>
    </row>
    <row r="1186" spans="1:7" outlineLevel="2" x14ac:dyDescent="0.2">
      <c r="A1186" s="17">
        <f t="shared" si="73"/>
        <v>14</v>
      </c>
      <c r="B1186" s="25" t="s">
        <v>1663</v>
      </c>
      <c r="C1186" s="25" t="s">
        <v>1679</v>
      </c>
      <c r="D1186" s="26" t="s">
        <v>1681</v>
      </c>
      <c r="E1186" s="20">
        <v>16029</v>
      </c>
      <c r="F1186" s="20">
        <v>121080</v>
      </c>
      <c r="G1186" s="21">
        <f t="shared" si="72"/>
        <v>137109</v>
      </c>
    </row>
    <row r="1187" spans="1:7" outlineLevel="2" x14ac:dyDescent="0.2">
      <c r="A1187" s="17">
        <f t="shared" si="73"/>
        <v>15</v>
      </c>
      <c r="B1187" s="25" t="s">
        <v>1663</v>
      </c>
      <c r="C1187" s="25" t="s">
        <v>1679</v>
      </c>
      <c r="D1187" s="26" t="s">
        <v>1682</v>
      </c>
      <c r="E1187" s="20">
        <v>1389.6</v>
      </c>
      <c r="F1187" s="20">
        <v>46320</v>
      </c>
      <c r="G1187" s="21">
        <f t="shared" si="72"/>
        <v>47709.599999999999</v>
      </c>
    </row>
    <row r="1188" spans="1:7" outlineLevel="2" x14ac:dyDescent="0.2">
      <c r="A1188" s="17">
        <f t="shared" si="73"/>
        <v>16</v>
      </c>
      <c r="B1188" s="25" t="s">
        <v>1663</v>
      </c>
      <c r="C1188" s="25" t="s">
        <v>1679</v>
      </c>
      <c r="D1188" s="26" t="s">
        <v>1683</v>
      </c>
      <c r="E1188" s="20">
        <v>1581.3</v>
      </c>
      <c r="F1188" s="20">
        <v>52710</v>
      </c>
      <c r="G1188" s="21">
        <f t="shared" si="72"/>
        <v>54291.3</v>
      </c>
    </row>
    <row r="1189" spans="1:7" outlineLevel="1" x14ac:dyDescent="0.2">
      <c r="A1189" s="17"/>
      <c r="B1189" s="27" t="s">
        <v>1684</v>
      </c>
      <c r="C1189" s="25"/>
      <c r="D1189" s="26"/>
      <c r="E1189" s="20">
        <f>SUBTOTAL(9,E1173:E1188)</f>
        <v>167239.32999999999</v>
      </c>
      <c r="F1189" s="20">
        <f>SUBTOTAL(9,F1173:F1188)</f>
        <v>1258162.6000000001</v>
      </c>
      <c r="G1189" s="21">
        <f>SUBTOTAL(9,G1173:G1188)</f>
        <v>1425401.93</v>
      </c>
    </row>
    <row r="1190" spans="1:7" outlineLevel="2" x14ac:dyDescent="0.2">
      <c r="A1190" s="17">
        <v>1</v>
      </c>
      <c r="B1190" s="18" t="s">
        <v>1685</v>
      </c>
      <c r="C1190" s="18" t="s">
        <v>1686</v>
      </c>
      <c r="D1190" s="19" t="s">
        <v>1687</v>
      </c>
      <c r="E1190" s="20">
        <v>1806</v>
      </c>
      <c r="F1190" s="20">
        <v>60120</v>
      </c>
      <c r="G1190" s="21">
        <f t="shared" si="72"/>
        <v>61926</v>
      </c>
    </row>
    <row r="1191" spans="1:7" outlineLevel="2" x14ac:dyDescent="0.2">
      <c r="A1191" s="17">
        <f t="shared" ref="A1191:A1205" si="74">+A1190+1</f>
        <v>2</v>
      </c>
      <c r="B1191" s="18" t="s">
        <v>1685</v>
      </c>
      <c r="C1191" s="18" t="s">
        <v>1688</v>
      </c>
      <c r="D1191" s="19" t="s">
        <v>1689</v>
      </c>
      <c r="E1191" s="20">
        <f>7119.61+28478.44</f>
        <v>35598.049999999996</v>
      </c>
      <c r="F1191" s="20">
        <f>64430+257720</f>
        <v>322150</v>
      </c>
      <c r="G1191" s="21">
        <f t="shared" si="72"/>
        <v>357748.05</v>
      </c>
    </row>
    <row r="1192" spans="1:7" outlineLevel="2" x14ac:dyDescent="0.2">
      <c r="A1192" s="17">
        <f t="shared" si="74"/>
        <v>3</v>
      </c>
      <c r="B1192" s="18" t="s">
        <v>1685</v>
      </c>
      <c r="C1192" s="18" t="s">
        <v>1690</v>
      </c>
      <c r="D1192" s="19" t="s">
        <v>1691</v>
      </c>
      <c r="E1192" s="20">
        <v>21372</v>
      </c>
      <c r="F1192" s="20"/>
      <c r="G1192" s="21">
        <f t="shared" si="72"/>
        <v>21372</v>
      </c>
    </row>
    <row r="1193" spans="1:7" outlineLevel="2" x14ac:dyDescent="0.2">
      <c r="A1193" s="17">
        <f t="shared" si="74"/>
        <v>4</v>
      </c>
      <c r="B1193" s="18" t="s">
        <v>1685</v>
      </c>
      <c r="C1193" s="18" t="s">
        <v>1692</v>
      </c>
      <c r="D1193" s="19" t="s">
        <v>1693</v>
      </c>
      <c r="E1193" s="20">
        <v>1414.8</v>
      </c>
      <c r="F1193" s="20">
        <v>47160</v>
      </c>
      <c r="G1193" s="21">
        <f t="shared" si="72"/>
        <v>48574.8</v>
      </c>
    </row>
    <row r="1194" spans="1:7" outlineLevel="2" x14ac:dyDescent="0.2">
      <c r="A1194" s="17">
        <f t="shared" si="74"/>
        <v>5</v>
      </c>
      <c r="B1194" s="18" t="s">
        <v>1685</v>
      </c>
      <c r="C1194" s="18" t="s">
        <v>1692</v>
      </c>
      <c r="D1194" s="19" t="s">
        <v>1694</v>
      </c>
      <c r="E1194" s="20">
        <v>37890</v>
      </c>
      <c r="F1194" s="20">
        <v>78630</v>
      </c>
      <c r="G1194" s="21">
        <f t="shared" si="72"/>
        <v>116520</v>
      </c>
    </row>
    <row r="1195" spans="1:7" outlineLevel="2" x14ac:dyDescent="0.2">
      <c r="A1195" s="17">
        <f t="shared" si="74"/>
        <v>6</v>
      </c>
      <c r="B1195" s="18" t="s">
        <v>1685</v>
      </c>
      <c r="C1195" s="18" t="s">
        <v>1686</v>
      </c>
      <c r="D1195" s="19" t="s">
        <v>1695</v>
      </c>
      <c r="E1195" s="20">
        <v>1774.8</v>
      </c>
      <c r="F1195" s="20">
        <v>59160</v>
      </c>
      <c r="G1195" s="21">
        <f t="shared" si="72"/>
        <v>60934.8</v>
      </c>
    </row>
    <row r="1196" spans="1:7" outlineLevel="2" x14ac:dyDescent="0.2">
      <c r="A1196" s="17">
        <f t="shared" si="74"/>
        <v>7</v>
      </c>
      <c r="B1196" s="18" t="s">
        <v>1685</v>
      </c>
      <c r="C1196" s="18" t="s">
        <v>1686</v>
      </c>
      <c r="D1196" s="19" t="s">
        <v>1696</v>
      </c>
      <c r="E1196" s="20">
        <v>173504.76</v>
      </c>
      <c r="F1196" s="20">
        <v>675224.76</v>
      </c>
      <c r="G1196" s="21">
        <f t="shared" si="72"/>
        <v>848729.52</v>
      </c>
    </row>
    <row r="1197" spans="1:7" outlineLevel="2" x14ac:dyDescent="0.2">
      <c r="A1197" s="17">
        <f t="shared" si="74"/>
        <v>8</v>
      </c>
      <c r="B1197" s="47" t="s">
        <v>1685</v>
      </c>
      <c r="C1197" s="47" t="s">
        <v>1686</v>
      </c>
      <c r="D1197" s="48" t="s">
        <v>1697</v>
      </c>
      <c r="E1197" s="20">
        <v>9649.5</v>
      </c>
      <c r="F1197" s="20">
        <v>192990</v>
      </c>
      <c r="G1197" s="21">
        <f t="shared" si="72"/>
        <v>202639.5</v>
      </c>
    </row>
    <row r="1198" spans="1:7" outlineLevel="2" x14ac:dyDescent="0.2">
      <c r="A1198" s="17">
        <f t="shared" si="74"/>
        <v>9</v>
      </c>
      <c r="B1198" s="18" t="s">
        <v>1685</v>
      </c>
      <c r="C1198" s="18" t="s">
        <v>1698</v>
      </c>
      <c r="D1198" s="19" t="s">
        <v>1699</v>
      </c>
      <c r="E1198" s="20">
        <v>64488.15</v>
      </c>
      <c r="F1198" s="20">
        <v>143970</v>
      </c>
      <c r="G1198" s="21">
        <f t="shared" si="72"/>
        <v>208458.15</v>
      </c>
    </row>
    <row r="1199" spans="1:7" outlineLevel="2" x14ac:dyDescent="0.2">
      <c r="A1199" s="17">
        <f t="shared" si="74"/>
        <v>10</v>
      </c>
      <c r="B1199" s="18" t="s">
        <v>1685</v>
      </c>
      <c r="C1199" s="18" t="s">
        <v>1700</v>
      </c>
      <c r="D1199" s="19" t="s">
        <v>1701</v>
      </c>
      <c r="E1199" s="20">
        <v>1890.9</v>
      </c>
      <c r="F1199" s="20">
        <v>63030</v>
      </c>
      <c r="G1199" s="21">
        <f t="shared" si="72"/>
        <v>64920.9</v>
      </c>
    </row>
    <row r="1200" spans="1:7" outlineLevel="2" x14ac:dyDescent="0.2">
      <c r="A1200" s="17">
        <f t="shared" si="74"/>
        <v>11</v>
      </c>
      <c r="B1200" s="22" t="s">
        <v>1685</v>
      </c>
      <c r="C1200" s="22" t="s">
        <v>1700</v>
      </c>
      <c r="D1200" s="23" t="s">
        <v>1702</v>
      </c>
      <c r="E1200" s="20"/>
      <c r="F1200" s="20">
        <v>52710</v>
      </c>
      <c r="G1200" s="21">
        <f t="shared" si="72"/>
        <v>52710</v>
      </c>
    </row>
    <row r="1201" spans="1:7" outlineLevel="2" x14ac:dyDescent="0.2">
      <c r="A1201" s="17">
        <f t="shared" si="74"/>
        <v>12</v>
      </c>
      <c r="B1201" s="22" t="s">
        <v>1685</v>
      </c>
      <c r="C1201" s="22" t="s">
        <v>1703</v>
      </c>
      <c r="D1201" s="23" t="s">
        <v>1704</v>
      </c>
      <c r="E1201" s="20"/>
      <c r="F1201" s="20">
        <v>65553</v>
      </c>
      <c r="G1201" s="21">
        <f t="shared" si="72"/>
        <v>65553</v>
      </c>
    </row>
    <row r="1202" spans="1:7" outlineLevel="2" x14ac:dyDescent="0.2">
      <c r="A1202" s="17">
        <f t="shared" si="74"/>
        <v>13</v>
      </c>
      <c r="B1202" s="22" t="s">
        <v>1685</v>
      </c>
      <c r="C1202" s="22" t="s">
        <v>1705</v>
      </c>
      <c r="D1202" s="23" t="s">
        <v>563</v>
      </c>
      <c r="E1202" s="20">
        <v>1311.3</v>
      </c>
      <c r="F1202" s="20">
        <v>43710</v>
      </c>
      <c r="G1202" s="21">
        <f t="shared" si="72"/>
        <v>45021.3</v>
      </c>
    </row>
    <row r="1203" spans="1:7" outlineLevel="2" x14ac:dyDescent="0.2">
      <c r="A1203" s="17">
        <f t="shared" si="74"/>
        <v>14</v>
      </c>
      <c r="B1203" s="22" t="s">
        <v>1685</v>
      </c>
      <c r="C1203" s="22" t="s">
        <v>1692</v>
      </c>
      <c r="D1203" s="23" t="s">
        <v>1706</v>
      </c>
      <c r="E1203" s="20">
        <v>22200</v>
      </c>
      <c r="F1203" s="20">
        <v>101160</v>
      </c>
      <c r="G1203" s="21">
        <f t="shared" si="72"/>
        <v>123360</v>
      </c>
    </row>
    <row r="1204" spans="1:7" outlineLevel="2" x14ac:dyDescent="0.2">
      <c r="A1204" s="17">
        <f t="shared" si="74"/>
        <v>15</v>
      </c>
      <c r="B1204" s="22" t="s">
        <v>1685</v>
      </c>
      <c r="C1204" s="22" t="s">
        <v>1686</v>
      </c>
      <c r="D1204" s="23" t="s">
        <v>1707</v>
      </c>
      <c r="E1204" s="20"/>
      <c r="F1204" s="20">
        <v>82740</v>
      </c>
      <c r="G1204" s="21">
        <f t="shared" si="72"/>
        <v>82740</v>
      </c>
    </row>
    <row r="1205" spans="1:7" outlineLevel="2" x14ac:dyDescent="0.2">
      <c r="A1205" s="17">
        <f t="shared" si="74"/>
        <v>16</v>
      </c>
      <c r="B1205" s="22" t="s">
        <v>1685</v>
      </c>
      <c r="C1205" s="22" t="s">
        <v>1708</v>
      </c>
      <c r="D1205" s="23" t="s">
        <v>1709</v>
      </c>
      <c r="E1205" s="20">
        <v>3935.6</v>
      </c>
      <c r="F1205" s="20">
        <v>104520</v>
      </c>
      <c r="G1205" s="21">
        <f t="shared" si="72"/>
        <v>108455.6</v>
      </c>
    </row>
    <row r="1206" spans="1:7" outlineLevel="1" x14ac:dyDescent="0.2">
      <c r="A1206" s="17"/>
      <c r="B1206" s="24" t="s">
        <v>1710</v>
      </c>
      <c r="C1206" s="22"/>
      <c r="D1206" s="23"/>
      <c r="E1206" s="20">
        <f>SUBTOTAL(9,E1190:E1205)</f>
        <v>376835.86000000004</v>
      </c>
      <c r="F1206" s="20">
        <f>SUBTOTAL(9,F1190:F1205)</f>
        <v>2092827.76</v>
      </c>
      <c r="G1206" s="21">
        <f>SUBTOTAL(9,G1190:G1205)</f>
        <v>2469663.6199999996</v>
      </c>
    </row>
    <row r="1207" spans="1:7" outlineLevel="2" x14ac:dyDescent="0.2">
      <c r="A1207" s="17">
        <v>1</v>
      </c>
      <c r="B1207" s="22" t="s">
        <v>1711</v>
      </c>
      <c r="C1207" s="22" t="s">
        <v>1712</v>
      </c>
      <c r="D1207" s="23" t="s">
        <v>1713</v>
      </c>
      <c r="E1207" s="20">
        <v>32014.2</v>
      </c>
      <c r="F1207" s="20">
        <v>569750</v>
      </c>
      <c r="G1207" s="21">
        <f t="shared" si="72"/>
        <v>601764.19999999995</v>
      </c>
    </row>
    <row r="1208" spans="1:7" outlineLevel="2" x14ac:dyDescent="0.2">
      <c r="A1208" s="17">
        <f t="shared" ref="A1208:A1223" si="75">+A1207+1</f>
        <v>2</v>
      </c>
      <c r="B1208" s="18" t="s">
        <v>1711</v>
      </c>
      <c r="C1208" s="18" t="s">
        <v>1712</v>
      </c>
      <c r="D1208" s="19" t="s">
        <v>1714</v>
      </c>
      <c r="E1208" s="20">
        <v>179628.3</v>
      </c>
      <c r="F1208" s="20">
        <v>476040</v>
      </c>
      <c r="G1208" s="21">
        <f t="shared" si="72"/>
        <v>655668.30000000005</v>
      </c>
    </row>
    <row r="1209" spans="1:7" outlineLevel="2" x14ac:dyDescent="0.2">
      <c r="A1209" s="17">
        <f t="shared" si="75"/>
        <v>3</v>
      </c>
      <c r="B1209" s="18" t="s">
        <v>1711</v>
      </c>
      <c r="C1209" s="18" t="s">
        <v>1715</v>
      </c>
      <c r="D1209" s="19" t="s">
        <v>1716</v>
      </c>
      <c r="E1209" s="20">
        <v>9000</v>
      </c>
      <c r="F1209" s="20">
        <v>94080</v>
      </c>
      <c r="G1209" s="21">
        <f t="shared" si="72"/>
        <v>103080</v>
      </c>
    </row>
    <row r="1210" spans="1:7" outlineLevel="2" x14ac:dyDescent="0.2">
      <c r="A1210" s="17">
        <f t="shared" si="75"/>
        <v>4</v>
      </c>
      <c r="B1210" s="18" t="s">
        <v>1711</v>
      </c>
      <c r="C1210" s="18" t="s">
        <v>1717</v>
      </c>
      <c r="D1210" s="19" t="s">
        <v>1718</v>
      </c>
      <c r="E1210" s="20">
        <v>28444.78</v>
      </c>
      <c r="F1210" s="20">
        <v>85680</v>
      </c>
      <c r="G1210" s="21">
        <f t="shared" si="72"/>
        <v>114124.78</v>
      </c>
    </row>
    <row r="1211" spans="1:7" outlineLevel="2" x14ac:dyDescent="0.2">
      <c r="A1211" s="17">
        <f t="shared" si="75"/>
        <v>5</v>
      </c>
      <c r="B1211" s="18" t="s">
        <v>1711</v>
      </c>
      <c r="C1211" s="18" t="s">
        <v>1719</v>
      </c>
      <c r="D1211" s="19" t="s">
        <v>1720</v>
      </c>
      <c r="E1211" s="20">
        <v>6039</v>
      </c>
      <c r="F1211" s="20">
        <v>131280</v>
      </c>
      <c r="G1211" s="21">
        <f t="shared" si="72"/>
        <v>137319</v>
      </c>
    </row>
    <row r="1212" spans="1:7" outlineLevel="2" x14ac:dyDescent="0.2">
      <c r="A1212" s="17">
        <f t="shared" si="75"/>
        <v>6</v>
      </c>
      <c r="B1212" s="18" t="s">
        <v>1711</v>
      </c>
      <c r="C1212" s="18" t="s">
        <v>1719</v>
      </c>
      <c r="D1212" s="19" t="s">
        <v>1721</v>
      </c>
      <c r="E1212" s="20">
        <v>25359</v>
      </c>
      <c r="F1212" s="20"/>
      <c r="G1212" s="21">
        <f t="shared" si="72"/>
        <v>25359</v>
      </c>
    </row>
    <row r="1213" spans="1:7" outlineLevel="2" x14ac:dyDescent="0.2">
      <c r="A1213" s="17">
        <f t="shared" si="75"/>
        <v>7</v>
      </c>
      <c r="B1213" s="18" t="s">
        <v>1711</v>
      </c>
      <c r="C1213" s="18" t="s">
        <v>1722</v>
      </c>
      <c r="D1213" s="19" t="s">
        <v>1723</v>
      </c>
      <c r="E1213" s="20">
        <v>56082.75</v>
      </c>
      <c r="F1213" s="20"/>
      <c r="G1213" s="21">
        <f t="shared" si="72"/>
        <v>56082.75</v>
      </c>
    </row>
    <row r="1214" spans="1:7" outlineLevel="2" x14ac:dyDescent="0.2">
      <c r="A1214" s="17">
        <f t="shared" si="75"/>
        <v>8</v>
      </c>
      <c r="B1214" s="18" t="s">
        <v>1711</v>
      </c>
      <c r="C1214" s="18" t="s">
        <v>1724</v>
      </c>
      <c r="D1214" s="19" t="s">
        <v>1725</v>
      </c>
      <c r="E1214" s="20">
        <v>40191.42</v>
      </c>
      <c r="F1214" s="20"/>
      <c r="G1214" s="21">
        <f t="shared" si="72"/>
        <v>40191.42</v>
      </c>
    </row>
    <row r="1215" spans="1:7" outlineLevel="2" x14ac:dyDescent="0.2">
      <c r="A1215" s="17">
        <f t="shared" si="75"/>
        <v>9</v>
      </c>
      <c r="B1215" s="22" t="s">
        <v>1711</v>
      </c>
      <c r="C1215" s="22" t="s">
        <v>1726</v>
      </c>
      <c r="D1215" s="23" t="s">
        <v>779</v>
      </c>
      <c r="E1215" s="20">
        <f>18875.8+2575.8</f>
        <v>21451.599999999999</v>
      </c>
      <c r="F1215" s="20">
        <f>43710+840</f>
        <v>44550</v>
      </c>
      <c r="G1215" s="21">
        <f t="shared" si="72"/>
        <v>66001.600000000006</v>
      </c>
    </row>
    <row r="1216" spans="1:7" outlineLevel="2" x14ac:dyDescent="0.2">
      <c r="A1216" s="17">
        <f t="shared" si="75"/>
        <v>10</v>
      </c>
      <c r="B1216" s="22" t="s">
        <v>1711</v>
      </c>
      <c r="C1216" s="22" t="s">
        <v>1722</v>
      </c>
      <c r="D1216" s="23" t="s">
        <v>1727</v>
      </c>
      <c r="E1216" s="20">
        <v>31473</v>
      </c>
      <c r="F1216" s="20"/>
      <c r="G1216" s="21">
        <f t="shared" si="72"/>
        <v>31473</v>
      </c>
    </row>
    <row r="1217" spans="1:7" outlineLevel="2" x14ac:dyDescent="0.2">
      <c r="A1217" s="17">
        <f t="shared" si="75"/>
        <v>11</v>
      </c>
      <c r="B1217" s="22" t="s">
        <v>1711</v>
      </c>
      <c r="C1217" s="22" t="s">
        <v>1728</v>
      </c>
      <c r="D1217" s="23" t="s">
        <v>1729</v>
      </c>
      <c r="E1217" s="20">
        <v>30825.69</v>
      </c>
      <c r="F1217" s="20"/>
      <c r="G1217" s="21">
        <f t="shared" si="72"/>
        <v>30825.69</v>
      </c>
    </row>
    <row r="1218" spans="1:7" outlineLevel="2" x14ac:dyDescent="0.2">
      <c r="A1218" s="17">
        <f t="shared" si="75"/>
        <v>12</v>
      </c>
      <c r="B1218" s="22" t="s">
        <v>1711</v>
      </c>
      <c r="C1218" s="22" t="s">
        <v>1730</v>
      </c>
      <c r="D1218" s="23" t="s">
        <v>1731</v>
      </c>
      <c r="E1218" s="20"/>
      <c r="F1218" s="20">
        <v>49950</v>
      </c>
      <c r="G1218" s="21">
        <f t="shared" si="72"/>
        <v>49950</v>
      </c>
    </row>
    <row r="1219" spans="1:7" outlineLevel="2" x14ac:dyDescent="0.2">
      <c r="A1219" s="17">
        <f t="shared" si="75"/>
        <v>13</v>
      </c>
      <c r="B1219" s="22" t="s">
        <v>1711</v>
      </c>
      <c r="C1219" s="22" t="s">
        <v>1724</v>
      </c>
      <c r="D1219" s="23" t="s">
        <v>1732</v>
      </c>
      <c r="E1219" s="20">
        <v>46194</v>
      </c>
      <c r="F1219" s="20"/>
      <c r="G1219" s="21">
        <f t="shared" si="72"/>
        <v>46194</v>
      </c>
    </row>
    <row r="1220" spans="1:7" outlineLevel="2" x14ac:dyDescent="0.2">
      <c r="A1220" s="17">
        <f t="shared" si="75"/>
        <v>14</v>
      </c>
      <c r="B1220" s="22" t="s">
        <v>1711</v>
      </c>
      <c r="C1220" s="22" t="s">
        <v>1733</v>
      </c>
      <c r="D1220" s="23" t="s">
        <v>1072</v>
      </c>
      <c r="E1220" s="20">
        <v>1554.3</v>
      </c>
      <c r="F1220" s="20">
        <v>100830</v>
      </c>
      <c r="G1220" s="21">
        <f t="shared" si="72"/>
        <v>102384.3</v>
      </c>
    </row>
    <row r="1221" spans="1:7" outlineLevel="2" x14ac:dyDescent="0.2">
      <c r="A1221" s="17">
        <f t="shared" si="75"/>
        <v>15</v>
      </c>
      <c r="B1221" s="22" t="s">
        <v>1711</v>
      </c>
      <c r="C1221" s="22" t="s">
        <v>1733</v>
      </c>
      <c r="D1221" s="23" t="s">
        <v>1734</v>
      </c>
      <c r="E1221" s="20">
        <v>1719</v>
      </c>
      <c r="F1221" s="20">
        <v>57300</v>
      </c>
      <c r="G1221" s="21">
        <f t="shared" si="72"/>
        <v>59019</v>
      </c>
    </row>
    <row r="1222" spans="1:7" outlineLevel="2" x14ac:dyDescent="0.2">
      <c r="A1222" s="17">
        <f t="shared" si="75"/>
        <v>16</v>
      </c>
      <c r="B1222" s="22" t="s">
        <v>1711</v>
      </c>
      <c r="C1222" s="22" t="s">
        <v>1733</v>
      </c>
      <c r="D1222" s="23" t="s">
        <v>1735</v>
      </c>
      <c r="E1222" s="20">
        <v>2945.7</v>
      </c>
      <c r="F1222" s="20">
        <v>97380</v>
      </c>
      <c r="G1222" s="21">
        <f t="shared" si="72"/>
        <v>100325.7</v>
      </c>
    </row>
    <row r="1223" spans="1:7" outlineLevel="2" x14ac:dyDescent="0.2">
      <c r="A1223" s="17">
        <f t="shared" si="75"/>
        <v>17</v>
      </c>
      <c r="B1223" s="22" t="s">
        <v>1711</v>
      </c>
      <c r="C1223" s="22" t="s">
        <v>1733</v>
      </c>
      <c r="D1223" s="23" t="s">
        <v>1736</v>
      </c>
      <c r="E1223" s="20">
        <v>1443</v>
      </c>
      <c r="F1223" s="20">
        <v>48090</v>
      </c>
      <c r="G1223" s="21">
        <f t="shared" si="72"/>
        <v>49533</v>
      </c>
    </row>
    <row r="1224" spans="1:7" outlineLevel="1" x14ac:dyDescent="0.2">
      <c r="A1224" s="17"/>
      <c r="B1224" s="24" t="s">
        <v>1737</v>
      </c>
      <c r="C1224" s="22"/>
      <c r="D1224" s="23"/>
      <c r="E1224" s="20">
        <f>SUBTOTAL(9,E1207:E1223)</f>
        <v>514365.74</v>
      </c>
      <c r="F1224" s="20">
        <f>SUBTOTAL(9,F1207:F1223)</f>
        <v>1754930</v>
      </c>
      <c r="G1224" s="21">
        <f>SUBTOTAL(9,G1207:G1223)</f>
        <v>2269295.7400000002</v>
      </c>
    </row>
    <row r="1225" spans="1:7" outlineLevel="2" x14ac:dyDescent="0.2">
      <c r="A1225" s="17">
        <v>1</v>
      </c>
      <c r="B1225" s="22" t="s">
        <v>1738</v>
      </c>
      <c r="C1225" s="22" t="s">
        <v>1739</v>
      </c>
      <c r="D1225" s="23" t="s">
        <v>1740</v>
      </c>
      <c r="E1225" s="20">
        <f>579649.17+1394.4</f>
        <v>581043.57000000007</v>
      </c>
      <c r="F1225" s="20">
        <v>830760</v>
      </c>
      <c r="G1225" s="21">
        <f t="shared" si="72"/>
        <v>1411803.57</v>
      </c>
    </row>
    <row r="1226" spans="1:7" outlineLevel="2" x14ac:dyDescent="0.2">
      <c r="A1226" s="17">
        <f t="shared" ref="A1226:A1245" si="76">+A1225+1</f>
        <v>2</v>
      </c>
      <c r="B1226" s="18" t="s">
        <v>1738</v>
      </c>
      <c r="C1226" s="18" t="s">
        <v>1739</v>
      </c>
      <c r="D1226" s="19" t="s">
        <v>1741</v>
      </c>
      <c r="E1226" s="20">
        <v>44379</v>
      </c>
      <c r="F1226" s="20">
        <v>301830</v>
      </c>
      <c r="G1226" s="21">
        <f t="shared" si="72"/>
        <v>346209</v>
      </c>
    </row>
    <row r="1227" spans="1:7" outlineLevel="2" x14ac:dyDescent="0.2">
      <c r="A1227" s="17">
        <f t="shared" si="76"/>
        <v>3</v>
      </c>
      <c r="B1227" s="18" t="s">
        <v>1738</v>
      </c>
      <c r="C1227" s="18" t="s">
        <v>1742</v>
      </c>
      <c r="D1227" s="19" t="s">
        <v>1743</v>
      </c>
      <c r="E1227" s="20">
        <v>50305.56</v>
      </c>
      <c r="F1227" s="20"/>
      <c r="G1227" s="21">
        <f t="shared" si="72"/>
        <v>50305.56</v>
      </c>
    </row>
    <row r="1228" spans="1:7" outlineLevel="2" x14ac:dyDescent="0.2">
      <c r="A1228" s="17">
        <f t="shared" si="76"/>
        <v>4</v>
      </c>
      <c r="B1228" s="18" t="s">
        <v>1738</v>
      </c>
      <c r="C1228" s="18" t="s">
        <v>1742</v>
      </c>
      <c r="D1228" s="19" t="s">
        <v>1744</v>
      </c>
      <c r="E1228" s="20">
        <f>5202+3162</f>
        <v>8364</v>
      </c>
      <c r="F1228" s="20">
        <f>114540+13740</f>
        <v>128280</v>
      </c>
      <c r="G1228" s="21">
        <f t="shared" si="72"/>
        <v>136644</v>
      </c>
    </row>
    <row r="1229" spans="1:7" outlineLevel="2" x14ac:dyDescent="0.2">
      <c r="A1229" s="17">
        <f t="shared" si="76"/>
        <v>5</v>
      </c>
      <c r="B1229" s="18" t="s">
        <v>1738</v>
      </c>
      <c r="C1229" s="18" t="s">
        <v>1745</v>
      </c>
      <c r="D1229" s="19" t="s">
        <v>1746</v>
      </c>
      <c r="E1229" s="20">
        <v>4618.5</v>
      </c>
      <c r="F1229" s="20">
        <v>102870</v>
      </c>
      <c r="G1229" s="21">
        <f t="shared" ref="G1229:G1291" si="77">+E1229+F1229</f>
        <v>107488.5</v>
      </c>
    </row>
    <row r="1230" spans="1:7" outlineLevel="2" x14ac:dyDescent="0.2">
      <c r="A1230" s="17">
        <f t="shared" si="76"/>
        <v>6</v>
      </c>
      <c r="B1230" s="18" t="s">
        <v>1738</v>
      </c>
      <c r="C1230" s="18" t="s">
        <v>1747</v>
      </c>
      <c r="D1230" s="19" t="s">
        <v>1748</v>
      </c>
      <c r="E1230" s="20">
        <v>25902.39</v>
      </c>
      <c r="F1230" s="20"/>
      <c r="G1230" s="21">
        <f t="shared" si="77"/>
        <v>25902.39</v>
      </c>
    </row>
    <row r="1231" spans="1:7" outlineLevel="2" x14ac:dyDescent="0.2">
      <c r="A1231" s="17">
        <f t="shared" si="76"/>
        <v>7</v>
      </c>
      <c r="B1231" s="18" t="s">
        <v>1738</v>
      </c>
      <c r="C1231" s="18" t="s">
        <v>1749</v>
      </c>
      <c r="D1231" s="19" t="s">
        <v>1750</v>
      </c>
      <c r="E1231" s="20">
        <v>45151.199999999997</v>
      </c>
      <c r="F1231" s="20">
        <v>62040</v>
      </c>
      <c r="G1231" s="21">
        <f t="shared" si="77"/>
        <v>107191.2</v>
      </c>
    </row>
    <row r="1232" spans="1:7" outlineLevel="2" x14ac:dyDescent="0.2">
      <c r="A1232" s="17">
        <f t="shared" si="76"/>
        <v>8</v>
      </c>
      <c r="B1232" s="18" t="s">
        <v>1738</v>
      </c>
      <c r="C1232" s="18" t="s">
        <v>1751</v>
      </c>
      <c r="D1232" s="19" t="s">
        <v>1752</v>
      </c>
      <c r="E1232" s="20"/>
      <c r="F1232" s="20">
        <v>117240</v>
      </c>
      <c r="G1232" s="21">
        <f t="shared" si="77"/>
        <v>117240</v>
      </c>
    </row>
    <row r="1233" spans="1:7" outlineLevel="2" x14ac:dyDescent="0.2">
      <c r="A1233" s="17">
        <f t="shared" si="76"/>
        <v>9</v>
      </c>
      <c r="B1233" s="18" t="s">
        <v>1738</v>
      </c>
      <c r="C1233" s="18" t="s">
        <v>1753</v>
      </c>
      <c r="D1233" s="19" t="s">
        <v>1754</v>
      </c>
      <c r="E1233" s="20">
        <v>13324.8</v>
      </c>
      <c r="F1233" s="20">
        <v>72810</v>
      </c>
      <c r="G1233" s="21">
        <f t="shared" si="77"/>
        <v>86134.8</v>
      </c>
    </row>
    <row r="1234" spans="1:7" outlineLevel="2" x14ac:dyDescent="0.2">
      <c r="A1234" s="17">
        <f t="shared" si="76"/>
        <v>10</v>
      </c>
      <c r="B1234" s="22" t="s">
        <v>1738</v>
      </c>
      <c r="C1234" s="22" t="s">
        <v>1742</v>
      </c>
      <c r="D1234" s="23" t="s">
        <v>1755</v>
      </c>
      <c r="E1234" s="20">
        <v>15702</v>
      </c>
      <c r="F1234" s="20">
        <v>166350</v>
      </c>
      <c r="G1234" s="21">
        <f t="shared" si="77"/>
        <v>182052</v>
      </c>
    </row>
    <row r="1235" spans="1:7" outlineLevel="2" x14ac:dyDescent="0.2">
      <c r="A1235" s="17">
        <f t="shared" si="76"/>
        <v>11</v>
      </c>
      <c r="B1235" s="22" t="s">
        <v>1738</v>
      </c>
      <c r="C1235" s="22" t="s">
        <v>1745</v>
      </c>
      <c r="D1235" s="23" t="s">
        <v>1756</v>
      </c>
      <c r="E1235" s="20"/>
      <c r="F1235" s="20">
        <v>42090</v>
      </c>
      <c r="G1235" s="21">
        <f t="shared" si="77"/>
        <v>42090</v>
      </c>
    </row>
    <row r="1236" spans="1:7" outlineLevel="2" x14ac:dyDescent="0.2">
      <c r="A1236" s="17">
        <f t="shared" si="76"/>
        <v>12</v>
      </c>
      <c r="B1236" s="22" t="s">
        <v>1738</v>
      </c>
      <c r="C1236" s="22" t="s">
        <v>1757</v>
      </c>
      <c r="D1236" s="23" t="s">
        <v>1448</v>
      </c>
      <c r="E1236" s="20">
        <v>8508.4500000000007</v>
      </c>
      <c r="F1236" s="20">
        <v>117480</v>
      </c>
      <c r="G1236" s="21">
        <f t="shared" si="77"/>
        <v>125988.45</v>
      </c>
    </row>
    <row r="1237" spans="1:7" outlineLevel="2" x14ac:dyDescent="0.2">
      <c r="A1237" s="17">
        <f t="shared" si="76"/>
        <v>13</v>
      </c>
      <c r="B1237" s="22" t="s">
        <v>1738</v>
      </c>
      <c r="C1237" s="22" t="s">
        <v>1749</v>
      </c>
      <c r="D1237" s="23" t="s">
        <v>1758</v>
      </c>
      <c r="E1237" s="20">
        <v>32423.58</v>
      </c>
      <c r="F1237" s="20"/>
      <c r="G1237" s="21">
        <f t="shared" si="77"/>
        <v>32423.58</v>
      </c>
    </row>
    <row r="1238" spans="1:7" outlineLevel="2" x14ac:dyDescent="0.2">
      <c r="A1238" s="17">
        <f t="shared" si="76"/>
        <v>14</v>
      </c>
      <c r="B1238" s="22" t="s">
        <v>1738</v>
      </c>
      <c r="C1238" s="22" t="s">
        <v>1749</v>
      </c>
      <c r="D1238" s="23" t="s">
        <v>1759</v>
      </c>
      <c r="E1238" s="20">
        <v>26805.03</v>
      </c>
      <c r="F1238" s="20"/>
      <c r="G1238" s="21">
        <f t="shared" si="77"/>
        <v>26805.03</v>
      </c>
    </row>
    <row r="1239" spans="1:7" outlineLevel="2" x14ac:dyDescent="0.2">
      <c r="A1239" s="17">
        <f t="shared" si="76"/>
        <v>15</v>
      </c>
      <c r="B1239" s="33" t="s">
        <v>1738</v>
      </c>
      <c r="C1239" s="33" t="s">
        <v>1739</v>
      </c>
      <c r="D1239" s="34" t="s">
        <v>1760</v>
      </c>
      <c r="E1239" s="20">
        <f>1719+55.8</f>
        <v>1774.8</v>
      </c>
      <c r="F1239" s="20">
        <f>57300+1860</f>
        <v>59160</v>
      </c>
      <c r="G1239" s="21">
        <f t="shared" si="77"/>
        <v>60934.8</v>
      </c>
    </row>
    <row r="1240" spans="1:7" outlineLevel="2" x14ac:dyDescent="0.2">
      <c r="A1240" s="17">
        <f t="shared" si="76"/>
        <v>16</v>
      </c>
      <c r="B1240" s="22" t="s">
        <v>1738</v>
      </c>
      <c r="C1240" s="22" t="s">
        <v>1739</v>
      </c>
      <c r="D1240" s="23" t="s">
        <v>1761</v>
      </c>
      <c r="E1240" s="20">
        <v>1869.3</v>
      </c>
      <c r="F1240" s="20">
        <v>62310</v>
      </c>
      <c r="G1240" s="21">
        <f t="shared" si="77"/>
        <v>64179.3</v>
      </c>
    </row>
    <row r="1241" spans="1:7" outlineLevel="2" x14ac:dyDescent="0.2">
      <c r="A1241" s="17">
        <f t="shared" si="76"/>
        <v>17</v>
      </c>
      <c r="B1241" s="22" t="s">
        <v>1738</v>
      </c>
      <c r="C1241" s="22" t="s">
        <v>1739</v>
      </c>
      <c r="D1241" s="23" t="s">
        <v>1762</v>
      </c>
      <c r="E1241" s="20">
        <v>45479.040000000001</v>
      </c>
      <c r="F1241" s="20"/>
      <c r="G1241" s="21">
        <f t="shared" si="77"/>
        <v>45479.040000000001</v>
      </c>
    </row>
    <row r="1242" spans="1:7" outlineLevel="2" x14ac:dyDescent="0.2">
      <c r="A1242" s="17">
        <f t="shared" si="76"/>
        <v>18</v>
      </c>
      <c r="B1242" s="22" t="s">
        <v>1738</v>
      </c>
      <c r="C1242" s="22" t="s">
        <v>1739</v>
      </c>
      <c r="D1242" s="23" t="s">
        <v>1763</v>
      </c>
      <c r="E1242" s="20">
        <f>5696+171</f>
        <v>5867</v>
      </c>
      <c r="F1242" s="20">
        <f>106140+3420</f>
        <v>109560</v>
      </c>
      <c r="G1242" s="21">
        <f t="shared" si="77"/>
        <v>115427</v>
      </c>
    </row>
    <row r="1243" spans="1:7" outlineLevel="2" x14ac:dyDescent="0.2">
      <c r="A1243" s="17">
        <f t="shared" si="76"/>
        <v>19</v>
      </c>
      <c r="B1243" s="22" t="s">
        <v>1738</v>
      </c>
      <c r="C1243" s="22" t="s">
        <v>1764</v>
      </c>
      <c r="D1243" s="23" t="s">
        <v>1765</v>
      </c>
      <c r="E1243" s="20"/>
      <c r="F1243" s="20">
        <v>39855</v>
      </c>
      <c r="G1243" s="21">
        <f t="shared" si="77"/>
        <v>39855</v>
      </c>
    </row>
    <row r="1244" spans="1:7" outlineLevel="2" x14ac:dyDescent="0.2">
      <c r="A1244" s="17">
        <f t="shared" si="76"/>
        <v>20</v>
      </c>
      <c r="B1244" s="22" t="s">
        <v>1738</v>
      </c>
      <c r="C1244" s="22" t="s">
        <v>1764</v>
      </c>
      <c r="D1244" s="23" t="s">
        <v>1766</v>
      </c>
      <c r="E1244" s="20"/>
      <c r="F1244" s="20">
        <v>51810</v>
      </c>
      <c r="G1244" s="21">
        <f t="shared" si="77"/>
        <v>51810</v>
      </c>
    </row>
    <row r="1245" spans="1:7" outlineLevel="2" x14ac:dyDescent="0.2">
      <c r="A1245" s="17">
        <f t="shared" si="76"/>
        <v>21</v>
      </c>
      <c r="B1245" s="22" t="s">
        <v>1738</v>
      </c>
      <c r="C1245" s="22" t="s">
        <v>1767</v>
      </c>
      <c r="D1245" s="23" t="s">
        <v>1768</v>
      </c>
      <c r="E1245" s="20">
        <f>1832.4+25000</f>
        <v>26832.400000000001</v>
      </c>
      <c r="F1245" s="20">
        <v>61080</v>
      </c>
      <c r="G1245" s="21">
        <f t="shared" si="77"/>
        <v>87912.4</v>
      </c>
    </row>
    <row r="1246" spans="1:7" outlineLevel="1" x14ac:dyDescent="0.2">
      <c r="A1246" s="17"/>
      <c r="B1246" s="24" t="s">
        <v>1769</v>
      </c>
      <c r="C1246" s="22"/>
      <c r="D1246" s="23"/>
      <c r="E1246" s="20">
        <f>SUBTOTAL(9,E1225:E1245)</f>
        <v>938350.62000000023</v>
      </c>
      <c r="F1246" s="20">
        <f>SUBTOTAL(9,F1225:F1245)</f>
        <v>2325525</v>
      </c>
      <c r="G1246" s="21">
        <f>SUBTOTAL(9,G1225:G1245)</f>
        <v>3263875.6199999996</v>
      </c>
    </row>
    <row r="1247" spans="1:7" outlineLevel="2" x14ac:dyDescent="0.2">
      <c r="A1247" s="17">
        <v>1</v>
      </c>
      <c r="B1247" s="22" t="s">
        <v>1770</v>
      </c>
      <c r="C1247" s="22" t="s">
        <v>1771</v>
      </c>
      <c r="D1247" s="23" t="s">
        <v>1772</v>
      </c>
      <c r="E1247" s="20">
        <v>174083.22</v>
      </c>
      <c r="F1247" s="20">
        <v>578100</v>
      </c>
      <c r="G1247" s="21">
        <f t="shared" si="77"/>
        <v>752183.22</v>
      </c>
    </row>
    <row r="1248" spans="1:7" outlineLevel="2" x14ac:dyDescent="0.2">
      <c r="A1248" s="17">
        <f t="shared" ref="A1248:A1278" si="78">+A1247+1</f>
        <v>2</v>
      </c>
      <c r="B1248" s="18" t="s">
        <v>1770</v>
      </c>
      <c r="C1248" s="18" t="s">
        <v>1773</v>
      </c>
      <c r="D1248" s="19" t="s">
        <v>1774</v>
      </c>
      <c r="E1248" s="20">
        <v>31739.25</v>
      </c>
      <c r="F1248" s="20"/>
      <c r="G1248" s="21">
        <f t="shared" si="77"/>
        <v>31739.25</v>
      </c>
    </row>
    <row r="1249" spans="1:7" outlineLevel="2" x14ac:dyDescent="0.2">
      <c r="A1249" s="17">
        <f t="shared" si="78"/>
        <v>3</v>
      </c>
      <c r="B1249" s="22" t="s">
        <v>1770</v>
      </c>
      <c r="C1249" s="22" t="s">
        <v>1771</v>
      </c>
      <c r="D1249" s="23" t="s">
        <v>1775</v>
      </c>
      <c r="E1249" s="20">
        <v>174528.06</v>
      </c>
      <c r="F1249" s="20">
        <v>440070</v>
      </c>
      <c r="G1249" s="21">
        <f t="shared" si="77"/>
        <v>614598.06000000006</v>
      </c>
    </row>
    <row r="1250" spans="1:7" outlineLevel="2" x14ac:dyDescent="0.2">
      <c r="A1250" s="17">
        <f t="shared" si="78"/>
        <v>4</v>
      </c>
      <c r="B1250" s="22" t="s">
        <v>1770</v>
      </c>
      <c r="C1250" s="22" t="s">
        <v>1773</v>
      </c>
      <c r="D1250" s="23" t="s">
        <v>1776</v>
      </c>
      <c r="E1250" s="20">
        <v>14283</v>
      </c>
      <c r="F1250" s="20">
        <v>116160</v>
      </c>
      <c r="G1250" s="21">
        <f t="shared" si="77"/>
        <v>130443</v>
      </c>
    </row>
    <row r="1251" spans="1:7" outlineLevel="2" x14ac:dyDescent="0.2">
      <c r="A1251" s="17">
        <f t="shared" si="78"/>
        <v>5</v>
      </c>
      <c r="B1251" s="22" t="s">
        <v>1770</v>
      </c>
      <c r="C1251" s="22" t="s">
        <v>1777</v>
      </c>
      <c r="D1251" s="23" t="s">
        <v>1778</v>
      </c>
      <c r="E1251" s="20">
        <v>59485.5</v>
      </c>
      <c r="F1251" s="20"/>
      <c r="G1251" s="21">
        <f t="shared" si="77"/>
        <v>59485.5</v>
      </c>
    </row>
    <row r="1252" spans="1:7" outlineLevel="2" x14ac:dyDescent="0.2">
      <c r="A1252" s="17">
        <f t="shared" si="78"/>
        <v>6</v>
      </c>
      <c r="B1252" s="22" t="s">
        <v>1770</v>
      </c>
      <c r="C1252" s="22" t="s">
        <v>1777</v>
      </c>
      <c r="D1252" s="23" t="s">
        <v>1779</v>
      </c>
      <c r="E1252" s="20">
        <v>3052.8</v>
      </c>
      <c r="F1252" s="20">
        <v>101760</v>
      </c>
      <c r="G1252" s="21">
        <f t="shared" si="77"/>
        <v>104812.8</v>
      </c>
    </row>
    <row r="1253" spans="1:7" outlineLevel="2" x14ac:dyDescent="0.2">
      <c r="A1253" s="17">
        <f t="shared" si="78"/>
        <v>7</v>
      </c>
      <c r="B1253" s="22" t="s">
        <v>1770</v>
      </c>
      <c r="C1253" s="22" t="s">
        <v>1771</v>
      </c>
      <c r="D1253" s="23" t="s">
        <v>1780</v>
      </c>
      <c r="E1253" s="20"/>
      <c r="F1253" s="20">
        <v>97350</v>
      </c>
      <c r="G1253" s="21">
        <f t="shared" si="77"/>
        <v>97350</v>
      </c>
    </row>
    <row r="1254" spans="1:7" outlineLevel="2" x14ac:dyDescent="0.2">
      <c r="A1254" s="17">
        <f t="shared" si="78"/>
        <v>8</v>
      </c>
      <c r="B1254" s="22" t="s">
        <v>1770</v>
      </c>
      <c r="C1254" s="22" t="s">
        <v>1771</v>
      </c>
      <c r="D1254" s="23" t="s">
        <v>1781</v>
      </c>
      <c r="E1254" s="20">
        <v>1609.2</v>
      </c>
      <c r="F1254" s="20">
        <v>53640</v>
      </c>
      <c r="G1254" s="21">
        <f t="shared" si="77"/>
        <v>55249.2</v>
      </c>
    </row>
    <row r="1255" spans="1:7" outlineLevel="2" x14ac:dyDescent="0.2">
      <c r="A1255" s="17">
        <f t="shared" si="78"/>
        <v>9</v>
      </c>
      <c r="B1255" s="18" t="s">
        <v>1770</v>
      </c>
      <c r="C1255" s="18" t="s">
        <v>1771</v>
      </c>
      <c r="D1255" s="19" t="s">
        <v>1782</v>
      </c>
      <c r="E1255" s="20">
        <v>3079.8</v>
      </c>
      <c r="F1255" s="20">
        <v>102660</v>
      </c>
      <c r="G1255" s="21">
        <f t="shared" si="77"/>
        <v>105739.8</v>
      </c>
    </row>
    <row r="1256" spans="1:7" outlineLevel="2" x14ac:dyDescent="0.2">
      <c r="A1256" s="17">
        <f t="shared" si="78"/>
        <v>10</v>
      </c>
      <c r="B1256" s="18" t="s">
        <v>1770</v>
      </c>
      <c r="C1256" s="18" t="s">
        <v>1771</v>
      </c>
      <c r="D1256" s="19" t="s">
        <v>1783</v>
      </c>
      <c r="E1256" s="20">
        <v>1526.4</v>
      </c>
      <c r="F1256" s="20">
        <v>50880</v>
      </c>
      <c r="G1256" s="21">
        <f t="shared" si="77"/>
        <v>52406.400000000001</v>
      </c>
    </row>
    <row r="1257" spans="1:7" outlineLevel="2" x14ac:dyDescent="0.2">
      <c r="A1257" s="17">
        <f t="shared" si="78"/>
        <v>11</v>
      </c>
      <c r="B1257" s="22" t="s">
        <v>1770</v>
      </c>
      <c r="C1257" s="22" t="s">
        <v>1771</v>
      </c>
      <c r="D1257" s="23" t="s">
        <v>1784</v>
      </c>
      <c r="E1257" s="20">
        <v>1746.9</v>
      </c>
      <c r="F1257" s="20">
        <v>58230</v>
      </c>
      <c r="G1257" s="21">
        <f t="shared" si="77"/>
        <v>59976.9</v>
      </c>
    </row>
    <row r="1258" spans="1:7" outlineLevel="2" x14ac:dyDescent="0.2">
      <c r="A1258" s="17">
        <f t="shared" si="78"/>
        <v>12</v>
      </c>
      <c r="B1258" s="22" t="s">
        <v>1770</v>
      </c>
      <c r="C1258" s="22" t="s">
        <v>1771</v>
      </c>
      <c r="D1258" s="23" t="s">
        <v>1785</v>
      </c>
      <c r="E1258" s="20">
        <v>14637.15</v>
      </c>
      <c r="F1258" s="20"/>
      <c r="G1258" s="21">
        <f t="shared" si="77"/>
        <v>14637.15</v>
      </c>
    </row>
    <row r="1259" spans="1:7" outlineLevel="2" x14ac:dyDescent="0.2">
      <c r="A1259" s="17">
        <f t="shared" si="78"/>
        <v>13</v>
      </c>
      <c r="B1259" s="22" t="s">
        <v>1770</v>
      </c>
      <c r="C1259" s="22" t="s">
        <v>1786</v>
      </c>
      <c r="D1259" s="23" t="s">
        <v>1787</v>
      </c>
      <c r="E1259" s="20">
        <v>17956.919999999998</v>
      </c>
      <c r="F1259" s="20">
        <v>104460</v>
      </c>
      <c r="G1259" s="21">
        <f t="shared" si="77"/>
        <v>122416.92</v>
      </c>
    </row>
    <row r="1260" spans="1:7" outlineLevel="2" x14ac:dyDescent="0.2">
      <c r="A1260" s="17">
        <f t="shared" si="78"/>
        <v>14</v>
      </c>
      <c r="B1260" s="22" t="s">
        <v>1770</v>
      </c>
      <c r="C1260" s="22" t="s">
        <v>1773</v>
      </c>
      <c r="D1260" s="23" t="s">
        <v>1788</v>
      </c>
      <c r="E1260" s="20">
        <v>1637.1</v>
      </c>
      <c r="F1260" s="20">
        <v>54570</v>
      </c>
      <c r="G1260" s="21">
        <f t="shared" si="77"/>
        <v>56207.1</v>
      </c>
    </row>
    <row r="1261" spans="1:7" outlineLevel="2" x14ac:dyDescent="0.2">
      <c r="A1261" s="17">
        <f t="shared" si="78"/>
        <v>15</v>
      </c>
      <c r="B1261" s="22" t="s">
        <v>1770</v>
      </c>
      <c r="C1261" s="22" t="s">
        <v>1773</v>
      </c>
      <c r="D1261" s="23" t="s">
        <v>1789</v>
      </c>
      <c r="E1261" s="20">
        <v>44978.49</v>
      </c>
      <c r="F1261" s="20">
        <v>56370</v>
      </c>
      <c r="G1261" s="21">
        <f t="shared" si="77"/>
        <v>101348.48999999999</v>
      </c>
    </row>
    <row r="1262" spans="1:7" outlineLevel="2" x14ac:dyDescent="0.2">
      <c r="A1262" s="17">
        <f t="shared" si="78"/>
        <v>16</v>
      </c>
      <c r="B1262" s="18" t="s">
        <v>1770</v>
      </c>
      <c r="C1262" s="18" t="s">
        <v>1773</v>
      </c>
      <c r="D1262" s="19" t="s">
        <v>1790</v>
      </c>
      <c r="E1262" s="20">
        <v>58160.79</v>
      </c>
      <c r="F1262" s="20"/>
      <c r="G1262" s="21">
        <f t="shared" si="77"/>
        <v>58160.79</v>
      </c>
    </row>
    <row r="1263" spans="1:7" outlineLevel="2" x14ac:dyDescent="0.2">
      <c r="A1263" s="17">
        <f t="shared" si="78"/>
        <v>17</v>
      </c>
      <c r="B1263" s="22" t="s">
        <v>1770</v>
      </c>
      <c r="C1263" s="22" t="s">
        <v>1791</v>
      </c>
      <c r="D1263" s="23" t="s">
        <v>1792</v>
      </c>
      <c r="E1263" s="20">
        <v>1803.6</v>
      </c>
      <c r="F1263" s="20">
        <v>60120</v>
      </c>
      <c r="G1263" s="21">
        <f t="shared" si="77"/>
        <v>61923.6</v>
      </c>
    </row>
    <row r="1264" spans="1:7" outlineLevel="2" x14ac:dyDescent="0.2">
      <c r="A1264" s="17">
        <f t="shared" si="78"/>
        <v>18</v>
      </c>
      <c r="B1264" s="22" t="s">
        <v>1770</v>
      </c>
      <c r="C1264" s="22" t="s">
        <v>1777</v>
      </c>
      <c r="D1264" s="23" t="s">
        <v>1793</v>
      </c>
      <c r="E1264" s="20">
        <v>1890.9</v>
      </c>
      <c r="F1264" s="20">
        <v>118470</v>
      </c>
      <c r="G1264" s="21">
        <f t="shared" si="77"/>
        <v>120360.9</v>
      </c>
    </row>
    <row r="1265" spans="1:7" outlineLevel="2" x14ac:dyDescent="0.2">
      <c r="A1265" s="17">
        <f t="shared" si="78"/>
        <v>19</v>
      </c>
      <c r="B1265" s="18" t="s">
        <v>1770</v>
      </c>
      <c r="C1265" s="18" t="s">
        <v>1777</v>
      </c>
      <c r="D1265" s="19" t="s">
        <v>1794</v>
      </c>
      <c r="E1265" s="20">
        <v>4854.6000000000004</v>
      </c>
      <c r="F1265" s="20">
        <v>219120</v>
      </c>
      <c r="G1265" s="21">
        <f t="shared" si="77"/>
        <v>223974.6</v>
      </c>
    </row>
    <row r="1266" spans="1:7" outlineLevel="2" x14ac:dyDescent="0.2">
      <c r="A1266" s="17">
        <f t="shared" si="78"/>
        <v>20</v>
      </c>
      <c r="B1266" s="18" t="s">
        <v>1770</v>
      </c>
      <c r="C1266" s="18" t="s">
        <v>1777</v>
      </c>
      <c r="D1266" s="19" t="s">
        <v>1795</v>
      </c>
      <c r="E1266" s="20">
        <f>24000+16391.36</f>
        <v>40391.360000000001</v>
      </c>
      <c r="F1266" s="20">
        <v>107280</v>
      </c>
      <c r="G1266" s="21">
        <f t="shared" si="77"/>
        <v>147671.35999999999</v>
      </c>
    </row>
    <row r="1267" spans="1:7" outlineLevel="2" x14ac:dyDescent="0.2">
      <c r="A1267" s="17">
        <f t="shared" si="78"/>
        <v>21</v>
      </c>
      <c r="B1267" s="22" t="s">
        <v>1770</v>
      </c>
      <c r="C1267" s="22" t="s">
        <v>1771</v>
      </c>
      <c r="D1267" s="23" t="s">
        <v>1796</v>
      </c>
      <c r="E1267" s="20">
        <v>60473.88</v>
      </c>
      <c r="F1267" s="20"/>
      <c r="G1267" s="21">
        <f t="shared" si="77"/>
        <v>60473.88</v>
      </c>
    </row>
    <row r="1268" spans="1:7" outlineLevel="2" x14ac:dyDescent="0.2">
      <c r="A1268" s="17">
        <f t="shared" si="78"/>
        <v>22</v>
      </c>
      <c r="B1268" s="22" t="s">
        <v>1770</v>
      </c>
      <c r="C1268" s="22" t="s">
        <v>1771</v>
      </c>
      <c r="D1268" s="23" t="s">
        <v>1797</v>
      </c>
      <c r="E1268" s="20">
        <v>9029.6</v>
      </c>
      <c r="F1268" s="20">
        <v>154200</v>
      </c>
      <c r="G1268" s="21">
        <f t="shared" si="77"/>
        <v>163229.6</v>
      </c>
    </row>
    <row r="1269" spans="1:7" outlineLevel="2" x14ac:dyDescent="0.2">
      <c r="A1269" s="17">
        <f t="shared" si="78"/>
        <v>23</v>
      </c>
      <c r="B1269" s="33" t="s">
        <v>1770</v>
      </c>
      <c r="C1269" s="33" t="s">
        <v>1771</v>
      </c>
      <c r="D1269" s="34" t="s">
        <v>1798</v>
      </c>
      <c r="E1269" s="20">
        <v>30793.95</v>
      </c>
      <c r="F1269" s="20"/>
      <c r="G1269" s="21">
        <f t="shared" si="77"/>
        <v>30793.95</v>
      </c>
    </row>
    <row r="1270" spans="1:7" outlineLevel="2" x14ac:dyDescent="0.2">
      <c r="A1270" s="17">
        <f t="shared" si="78"/>
        <v>24</v>
      </c>
      <c r="B1270" s="22" t="s">
        <v>1770</v>
      </c>
      <c r="C1270" s="22" t="s">
        <v>1771</v>
      </c>
      <c r="D1270" s="23" t="s">
        <v>1799</v>
      </c>
      <c r="E1270" s="20">
        <v>1414.8</v>
      </c>
      <c r="F1270" s="20">
        <v>47160</v>
      </c>
      <c r="G1270" s="21">
        <f t="shared" si="77"/>
        <v>48574.8</v>
      </c>
    </row>
    <row r="1271" spans="1:7" outlineLevel="2" x14ac:dyDescent="0.2">
      <c r="A1271" s="17">
        <f t="shared" si="78"/>
        <v>25</v>
      </c>
      <c r="B1271" s="22" t="s">
        <v>1770</v>
      </c>
      <c r="C1271" s="22" t="s">
        <v>1771</v>
      </c>
      <c r="D1271" s="23" t="s">
        <v>1800</v>
      </c>
      <c r="E1271" s="20">
        <v>30609.200000000001</v>
      </c>
      <c r="F1271" s="20">
        <v>53640</v>
      </c>
      <c r="G1271" s="21">
        <f t="shared" si="77"/>
        <v>84249.2</v>
      </c>
    </row>
    <row r="1272" spans="1:7" outlineLevel="2" x14ac:dyDescent="0.2">
      <c r="A1272" s="17">
        <f t="shared" si="78"/>
        <v>26</v>
      </c>
      <c r="B1272" s="22" t="s">
        <v>1770</v>
      </c>
      <c r="C1272" s="22" t="s">
        <v>1801</v>
      </c>
      <c r="D1272" s="23" t="s">
        <v>1802</v>
      </c>
      <c r="E1272" s="20">
        <v>7581.3</v>
      </c>
      <c r="F1272" s="20">
        <v>148080</v>
      </c>
      <c r="G1272" s="21">
        <f t="shared" si="77"/>
        <v>155661.29999999999</v>
      </c>
    </row>
    <row r="1273" spans="1:7" outlineLevel="2" x14ac:dyDescent="0.2">
      <c r="A1273" s="17">
        <f t="shared" si="78"/>
        <v>27</v>
      </c>
      <c r="B1273" s="18" t="s">
        <v>1770</v>
      </c>
      <c r="C1273" s="18" t="s">
        <v>1801</v>
      </c>
      <c r="D1273" s="19" t="s">
        <v>1803</v>
      </c>
      <c r="E1273" s="20">
        <v>3438</v>
      </c>
      <c r="F1273" s="20">
        <v>114600</v>
      </c>
      <c r="G1273" s="21">
        <f t="shared" si="77"/>
        <v>118038</v>
      </c>
    </row>
    <row r="1274" spans="1:7" outlineLevel="2" x14ac:dyDescent="0.2">
      <c r="A1274" s="17">
        <f t="shared" si="78"/>
        <v>28</v>
      </c>
      <c r="B1274" s="22" t="s">
        <v>1770</v>
      </c>
      <c r="C1274" s="22" t="s">
        <v>1801</v>
      </c>
      <c r="D1274" s="23" t="s">
        <v>1804</v>
      </c>
      <c r="E1274" s="20">
        <f>67016.76+99671.06</f>
        <v>166687.82</v>
      </c>
      <c r="F1274" s="20">
        <v>116460</v>
      </c>
      <c r="G1274" s="21">
        <f t="shared" si="77"/>
        <v>283147.82</v>
      </c>
    </row>
    <row r="1275" spans="1:7" outlineLevel="2" x14ac:dyDescent="0.2">
      <c r="A1275" s="17">
        <f t="shared" si="78"/>
        <v>29</v>
      </c>
      <c r="B1275" s="22" t="s">
        <v>1770</v>
      </c>
      <c r="C1275" s="22" t="s">
        <v>1805</v>
      </c>
      <c r="D1275" s="23" t="s">
        <v>1052</v>
      </c>
      <c r="E1275" s="20">
        <v>43963.71</v>
      </c>
      <c r="F1275" s="20"/>
      <c r="G1275" s="21">
        <f t="shared" si="77"/>
        <v>43963.71</v>
      </c>
    </row>
    <row r="1276" spans="1:7" outlineLevel="2" x14ac:dyDescent="0.2">
      <c r="A1276" s="17">
        <f t="shared" si="78"/>
        <v>30</v>
      </c>
      <c r="B1276" s="22" t="s">
        <v>1770</v>
      </c>
      <c r="C1276" s="22" t="s">
        <v>1805</v>
      </c>
      <c r="D1276" s="23" t="s">
        <v>1806</v>
      </c>
      <c r="E1276" s="20">
        <v>34211.22</v>
      </c>
      <c r="F1276" s="20"/>
      <c r="G1276" s="21">
        <f t="shared" si="77"/>
        <v>34211.22</v>
      </c>
    </row>
    <row r="1277" spans="1:7" outlineLevel="2" x14ac:dyDescent="0.2">
      <c r="A1277" s="17">
        <f t="shared" si="78"/>
        <v>31</v>
      </c>
      <c r="B1277" s="22" t="s">
        <v>1770</v>
      </c>
      <c r="C1277" s="22" t="s">
        <v>1786</v>
      </c>
      <c r="D1277" s="23" t="s">
        <v>1807</v>
      </c>
      <c r="E1277" s="20">
        <v>53914.17</v>
      </c>
      <c r="F1277" s="20"/>
      <c r="G1277" s="21">
        <f t="shared" si="77"/>
        <v>53914.17</v>
      </c>
    </row>
    <row r="1278" spans="1:7" outlineLevel="2" x14ac:dyDescent="0.2">
      <c r="A1278" s="17">
        <f t="shared" si="78"/>
        <v>32</v>
      </c>
      <c r="B1278" s="22" t="s">
        <v>1770</v>
      </c>
      <c r="C1278" s="22" t="s">
        <v>1786</v>
      </c>
      <c r="D1278" s="23" t="s">
        <v>1808</v>
      </c>
      <c r="E1278" s="20"/>
      <c r="F1278" s="20">
        <v>42930</v>
      </c>
      <c r="G1278" s="21">
        <f t="shared" si="77"/>
        <v>42930</v>
      </c>
    </row>
    <row r="1279" spans="1:7" outlineLevel="1" x14ac:dyDescent="0.2">
      <c r="A1279" s="17"/>
      <c r="B1279" s="24" t="s">
        <v>1809</v>
      </c>
      <c r="C1279" s="22"/>
      <c r="D1279" s="23"/>
      <c r="E1279" s="20">
        <f>SUBTOTAL(9,E1247:E1278)</f>
        <v>1093562.69</v>
      </c>
      <c r="F1279" s="20">
        <f>SUBTOTAL(9,F1247:F1278)</f>
        <v>2996310</v>
      </c>
      <c r="G1279" s="21">
        <f>SUBTOTAL(9,G1247:G1278)</f>
        <v>4089872.69</v>
      </c>
    </row>
    <row r="1280" spans="1:7" outlineLevel="2" x14ac:dyDescent="0.2">
      <c r="A1280" s="17">
        <v>1</v>
      </c>
      <c r="B1280" s="25" t="s">
        <v>1810</v>
      </c>
      <c r="C1280" s="25" t="s">
        <v>1811</v>
      </c>
      <c r="D1280" s="26" t="s">
        <v>1812</v>
      </c>
      <c r="E1280" s="20">
        <v>59302.05</v>
      </c>
      <c r="F1280" s="20">
        <v>60120</v>
      </c>
      <c r="G1280" s="21">
        <f t="shared" si="77"/>
        <v>119422.05</v>
      </c>
    </row>
    <row r="1281" spans="1:7" outlineLevel="2" x14ac:dyDescent="0.2">
      <c r="A1281" s="17">
        <f t="shared" ref="A1281:A1291" si="79">+A1280+1</f>
        <v>2</v>
      </c>
      <c r="B1281" s="18" t="s">
        <v>1810</v>
      </c>
      <c r="C1281" s="18" t="s">
        <v>1811</v>
      </c>
      <c r="D1281" s="19" t="s">
        <v>1813</v>
      </c>
      <c r="E1281" s="20">
        <v>73137.3</v>
      </c>
      <c r="F1281" s="20">
        <v>561330</v>
      </c>
      <c r="G1281" s="21">
        <f t="shared" si="77"/>
        <v>634467.30000000005</v>
      </c>
    </row>
    <row r="1282" spans="1:7" outlineLevel="2" x14ac:dyDescent="0.2">
      <c r="A1282" s="17">
        <f t="shared" si="79"/>
        <v>3</v>
      </c>
      <c r="B1282" s="18" t="s">
        <v>1810</v>
      </c>
      <c r="C1282" s="18" t="s">
        <v>1814</v>
      </c>
      <c r="D1282" s="19" t="s">
        <v>1815</v>
      </c>
      <c r="E1282" s="20">
        <v>3245.4</v>
      </c>
      <c r="F1282" s="20">
        <v>108180</v>
      </c>
      <c r="G1282" s="21">
        <f t="shared" si="77"/>
        <v>111425.4</v>
      </c>
    </row>
    <row r="1283" spans="1:7" outlineLevel="2" x14ac:dyDescent="0.2">
      <c r="A1283" s="17">
        <f t="shared" si="79"/>
        <v>4</v>
      </c>
      <c r="B1283" s="18" t="s">
        <v>1810</v>
      </c>
      <c r="C1283" s="18" t="s">
        <v>1816</v>
      </c>
      <c r="D1283" s="19" t="s">
        <v>1817</v>
      </c>
      <c r="E1283" s="20">
        <v>10500</v>
      </c>
      <c r="F1283" s="20">
        <v>140880</v>
      </c>
      <c r="G1283" s="21">
        <f t="shared" si="77"/>
        <v>151380</v>
      </c>
    </row>
    <row r="1284" spans="1:7" outlineLevel="2" x14ac:dyDescent="0.2">
      <c r="A1284" s="17">
        <f t="shared" si="79"/>
        <v>5</v>
      </c>
      <c r="B1284" s="18" t="s">
        <v>1810</v>
      </c>
      <c r="C1284" s="18" t="s">
        <v>1816</v>
      </c>
      <c r="D1284" s="19" t="s">
        <v>153</v>
      </c>
      <c r="E1284" s="20">
        <v>16371.3</v>
      </c>
      <c r="F1284" s="20">
        <v>153390</v>
      </c>
      <c r="G1284" s="21">
        <f t="shared" si="77"/>
        <v>169761.3</v>
      </c>
    </row>
    <row r="1285" spans="1:7" outlineLevel="2" x14ac:dyDescent="0.2">
      <c r="A1285" s="17">
        <f t="shared" si="79"/>
        <v>6</v>
      </c>
      <c r="B1285" s="18" t="s">
        <v>1810</v>
      </c>
      <c r="C1285" s="18" t="s">
        <v>1816</v>
      </c>
      <c r="D1285" s="19" t="s">
        <v>158</v>
      </c>
      <c r="E1285" s="20">
        <v>1719</v>
      </c>
      <c r="F1285" s="20">
        <v>57300</v>
      </c>
      <c r="G1285" s="21">
        <f t="shared" si="77"/>
        <v>59019</v>
      </c>
    </row>
    <row r="1286" spans="1:7" outlineLevel="2" x14ac:dyDescent="0.2">
      <c r="A1286" s="17">
        <f t="shared" si="79"/>
        <v>7</v>
      </c>
      <c r="B1286" s="18" t="s">
        <v>1810</v>
      </c>
      <c r="C1286" s="18" t="s">
        <v>1811</v>
      </c>
      <c r="D1286" s="19" t="s">
        <v>1818</v>
      </c>
      <c r="E1286" s="20">
        <v>15450</v>
      </c>
      <c r="F1286" s="20">
        <v>109500</v>
      </c>
      <c r="G1286" s="21">
        <f t="shared" si="77"/>
        <v>124950</v>
      </c>
    </row>
    <row r="1287" spans="1:7" outlineLevel="2" x14ac:dyDescent="0.2">
      <c r="A1287" s="17">
        <f t="shared" si="79"/>
        <v>8</v>
      </c>
      <c r="B1287" s="18" t="s">
        <v>1810</v>
      </c>
      <c r="C1287" s="18" t="s">
        <v>1811</v>
      </c>
      <c r="D1287" s="19" t="s">
        <v>1819</v>
      </c>
      <c r="E1287" s="20">
        <v>2100.6</v>
      </c>
      <c r="F1287" s="20">
        <v>70020</v>
      </c>
      <c r="G1287" s="21">
        <f t="shared" si="77"/>
        <v>72120.600000000006</v>
      </c>
    </row>
    <row r="1288" spans="1:7" outlineLevel="2" x14ac:dyDescent="0.2">
      <c r="A1288" s="17">
        <f t="shared" si="79"/>
        <v>9</v>
      </c>
      <c r="B1288" s="25" t="s">
        <v>1810</v>
      </c>
      <c r="C1288" s="25" t="s">
        <v>1816</v>
      </c>
      <c r="D1288" s="26" t="s">
        <v>1820</v>
      </c>
      <c r="E1288" s="20">
        <v>2236.5</v>
      </c>
      <c r="F1288" s="20">
        <v>74550</v>
      </c>
      <c r="G1288" s="21">
        <f t="shared" si="77"/>
        <v>76786.5</v>
      </c>
    </row>
    <row r="1289" spans="1:7" outlineLevel="2" x14ac:dyDescent="0.2">
      <c r="A1289" s="17">
        <f t="shared" si="79"/>
        <v>10</v>
      </c>
      <c r="B1289" s="25" t="s">
        <v>1810</v>
      </c>
      <c r="C1289" s="25" t="s">
        <v>1816</v>
      </c>
      <c r="D1289" s="26" t="s">
        <v>1821</v>
      </c>
      <c r="E1289" s="20">
        <v>1498.5</v>
      </c>
      <c r="F1289" s="20">
        <v>49950</v>
      </c>
      <c r="G1289" s="21">
        <f t="shared" si="77"/>
        <v>51448.5</v>
      </c>
    </row>
    <row r="1290" spans="1:7" outlineLevel="2" x14ac:dyDescent="0.2">
      <c r="A1290" s="17">
        <f t="shared" si="79"/>
        <v>11</v>
      </c>
      <c r="B1290" s="25" t="s">
        <v>1810</v>
      </c>
      <c r="C1290" s="25" t="s">
        <v>1822</v>
      </c>
      <c r="D1290" s="26" t="s">
        <v>1823</v>
      </c>
      <c r="E1290" s="20">
        <v>28143.7</v>
      </c>
      <c r="F1290" s="20">
        <v>104520</v>
      </c>
      <c r="G1290" s="21">
        <f t="shared" si="77"/>
        <v>132663.70000000001</v>
      </c>
    </row>
    <row r="1291" spans="1:7" outlineLevel="2" x14ac:dyDescent="0.2">
      <c r="A1291" s="17">
        <f t="shared" si="79"/>
        <v>12</v>
      </c>
      <c r="B1291" s="25" t="s">
        <v>1810</v>
      </c>
      <c r="C1291" s="25" t="s">
        <v>1822</v>
      </c>
      <c r="D1291" s="26" t="s">
        <v>1824</v>
      </c>
      <c r="E1291" s="20">
        <v>1719</v>
      </c>
      <c r="F1291" s="20">
        <v>57300</v>
      </c>
      <c r="G1291" s="21">
        <f t="shared" si="77"/>
        <v>59019</v>
      </c>
    </row>
    <row r="1292" spans="1:7" outlineLevel="1" x14ac:dyDescent="0.2">
      <c r="A1292" s="17"/>
      <c r="B1292" s="27" t="s">
        <v>1825</v>
      </c>
      <c r="C1292" s="25"/>
      <c r="D1292" s="26"/>
      <c r="E1292" s="20">
        <f>SUBTOTAL(9,E1280:E1291)</f>
        <v>215423.35</v>
      </c>
      <c r="F1292" s="20">
        <f>SUBTOTAL(9,F1280:F1291)</f>
        <v>1547040</v>
      </c>
      <c r="G1292" s="21">
        <f>SUBTOTAL(9,G1280:G1291)</f>
        <v>1762463.35</v>
      </c>
    </row>
    <row r="1293" spans="1:7" outlineLevel="2" x14ac:dyDescent="0.2">
      <c r="A1293" s="17">
        <v>1</v>
      </c>
      <c r="B1293" s="22" t="s">
        <v>1826</v>
      </c>
      <c r="C1293" s="22" t="s">
        <v>1827</v>
      </c>
      <c r="D1293" s="23" t="s">
        <v>1828</v>
      </c>
      <c r="E1293" s="20">
        <v>80936.88</v>
      </c>
      <c r="F1293" s="20">
        <v>191880</v>
      </c>
      <c r="G1293" s="21">
        <f t="shared" ref="G1293:G1356" si="80">+E1293+F1293</f>
        <v>272816.88</v>
      </c>
    </row>
    <row r="1294" spans="1:7" outlineLevel="2" x14ac:dyDescent="0.2">
      <c r="A1294" s="17">
        <f>+A1293+1</f>
        <v>2</v>
      </c>
      <c r="B1294" s="18" t="s">
        <v>1826</v>
      </c>
      <c r="C1294" s="18" t="s">
        <v>1827</v>
      </c>
      <c r="D1294" s="19" t="s">
        <v>1829</v>
      </c>
      <c r="E1294" s="20">
        <v>1746.9</v>
      </c>
      <c r="F1294" s="20">
        <v>58230</v>
      </c>
      <c r="G1294" s="21">
        <f t="shared" si="80"/>
        <v>59976.9</v>
      </c>
    </row>
    <row r="1295" spans="1:7" outlineLevel="2" x14ac:dyDescent="0.2">
      <c r="A1295" s="17">
        <f>+A1294+1</f>
        <v>3</v>
      </c>
      <c r="B1295" s="18" t="s">
        <v>1826</v>
      </c>
      <c r="C1295" s="18" t="s">
        <v>1830</v>
      </c>
      <c r="D1295" s="19" t="s">
        <v>1831</v>
      </c>
      <c r="E1295" s="20"/>
      <c r="F1295" s="20">
        <v>117240</v>
      </c>
      <c r="G1295" s="21">
        <f t="shared" si="80"/>
        <v>117240</v>
      </c>
    </row>
    <row r="1296" spans="1:7" outlineLevel="1" x14ac:dyDescent="0.2">
      <c r="A1296" s="17"/>
      <c r="B1296" s="46" t="s">
        <v>1832</v>
      </c>
      <c r="C1296" s="18"/>
      <c r="D1296" s="19"/>
      <c r="E1296" s="20">
        <f>SUBTOTAL(9,E1293:E1295)</f>
        <v>82683.78</v>
      </c>
      <c r="F1296" s="20">
        <f>SUBTOTAL(9,F1293:F1295)</f>
        <v>367350</v>
      </c>
      <c r="G1296" s="21">
        <f>SUBTOTAL(9,G1293:G1295)</f>
        <v>450033.78</v>
      </c>
    </row>
    <row r="1297" spans="1:7" outlineLevel="2" x14ac:dyDescent="0.2">
      <c r="A1297" s="17">
        <v>1</v>
      </c>
      <c r="B1297" s="22" t="s">
        <v>1833</v>
      </c>
      <c r="C1297" s="22" t="s">
        <v>1834</v>
      </c>
      <c r="D1297" s="23" t="s">
        <v>1835</v>
      </c>
      <c r="E1297" s="20">
        <v>243085.5</v>
      </c>
      <c r="F1297" s="20">
        <v>898650</v>
      </c>
      <c r="G1297" s="21">
        <f t="shared" si="80"/>
        <v>1141735.5</v>
      </c>
    </row>
    <row r="1298" spans="1:7" outlineLevel="2" x14ac:dyDescent="0.2">
      <c r="A1298" s="17">
        <f>+A1297+1</f>
        <v>2</v>
      </c>
      <c r="B1298" s="18" t="s">
        <v>1833</v>
      </c>
      <c r="C1298" s="18" t="s">
        <v>1834</v>
      </c>
      <c r="D1298" s="19" t="s">
        <v>1836</v>
      </c>
      <c r="E1298" s="20">
        <v>31728</v>
      </c>
      <c r="F1298" s="20">
        <v>219030</v>
      </c>
      <c r="G1298" s="21">
        <f t="shared" si="80"/>
        <v>250758</v>
      </c>
    </row>
    <row r="1299" spans="1:7" outlineLevel="2" x14ac:dyDescent="0.2">
      <c r="A1299" s="17">
        <f>+A1298+1</f>
        <v>3</v>
      </c>
      <c r="B1299" s="22" t="s">
        <v>1833</v>
      </c>
      <c r="C1299" s="22" t="s">
        <v>1834</v>
      </c>
      <c r="D1299" s="23" t="s">
        <v>1837</v>
      </c>
      <c r="E1299" s="20">
        <v>1609.2</v>
      </c>
      <c r="F1299" s="20">
        <v>53640</v>
      </c>
      <c r="G1299" s="21">
        <f t="shared" si="80"/>
        <v>55249.2</v>
      </c>
    </row>
    <row r="1300" spans="1:7" outlineLevel="2" x14ac:dyDescent="0.2">
      <c r="A1300" s="17">
        <f>+A1299+1</f>
        <v>4</v>
      </c>
      <c r="B1300" s="22" t="s">
        <v>1833</v>
      </c>
      <c r="C1300" s="22" t="s">
        <v>1834</v>
      </c>
      <c r="D1300" s="23" t="s">
        <v>1838</v>
      </c>
      <c r="E1300" s="20">
        <v>2888.1</v>
      </c>
      <c r="F1300" s="20">
        <v>96270</v>
      </c>
      <c r="G1300" s="21">
        <f t="shared" si="80"/>
        <v>99158.1</v>
      </c>
    </row>
    <row r="1301" spans="1:7" outlineLevel="2" x14ac:dyDescent="0.2">
      <c r="A1301" s="17">
        <f>+A1300+1</f>
        <v>5</v>
      </c>
      <c r="B1301" s="22" t="s">
        <v>1833</v>
      </c>
      <c r="C1301" s="22" t="s">
        <v>1834</v>
      </c>
      <c r="D1301" s="23" t="s">
        <v>1839</v>
      </c>
      <c r="E1301" s="20">
        <v>35119.949999999997</v>
      </c>
      <c r="F1301" s="20"/>
      <c r="G1301" s="21">
        <f t="shared" si="80"/>
        <v>35119.949999999997</v>
      </c>
    </row>
    <row r="1302" spans="1:7" outlineLevel="1" x14ac:dyDescent="0.2">
      <c r="A1302" s="17"/>
      <c r="B1302" s="24" t="s">
        <v>1840</v>
      </c>
      <c r="C1302" s="22"/>
      <c r="D1302" s="23"/>
      <c r="E1302" s="20">
        <f>SUBTOTAL(9,E1297:E1301)</f>
        <v>314430.75</v>
      </c>
      <c r="F1302" s="20">
        <f>SUBTOTAL(9,F1297:F1301)</f>
        <v>1267590</v>
      </c>
      <c r="G1302" s="21">
        <f>SUBTOTAL(9,G1297:G1301)</f>
        <v>1582020.75</v>
      </c>
    </row>
    <row r="1303" spans="1:7" outlineLevel="2" x14ac:dyDescent="0.2">
      <c r="A1303" s="17">
        <v>1</v>
      </c>
      <c r="B1303" s="22" t="s">
        <v>1841</v>
      </c>
      <c r="C1303" s="22" t="s">
        <v>1842</v>
      </c>
      <c r="D1303" s="23" t="s">
        <v>1843</v>
      </c>
      <c r="E1303" s="20">
        <v>301705.32</v>
      </c>
      <c r="F1303" s="20">
        <v>1927680</v>
      </c>
      <c r="G1303" s="21">
        <f t="shared" si="80"/>
        <v>2229385.3199999998</v>
      </c>
    </row>
    <row r="1304" spans="1:7" outlineLevel="2" x14ac:dyDescent="0.2">
      <c r="A1304" s="17">
        <f t="shared" ref="A1304:A1334" si="81">+A1303+1</f>
        <v>2</v>
      </c>
      <c r="B1304" s="18" t="s">
        <v>1841</v>
      </c>
      <c r="C1304" s="18" t="s">
        <v>1842</v>
      </c>
      <c r="D1304" s="19" t="s">
        <v>1844</v>
      </c>
      <c r="E1304" s="20">
        <v>92565.48</v>
      </c>
      <c r="F1304" s="20">
        <v>212268</v>
      </c>
      <c r="G1304" s="21">
        <f t="shared" si="80"/>
        <v>304833.48</v>
      </c>
    </row>
    <row r="1305" spans="1:7" outlineLevel="2" x14ac:dyDescent="0.2">
      <c r="A1305" s="17">
        <f t="shared" si="81"/>
        <v>3</v>
      </c>
      <c r="B1305" s="18" t="s">
        <v>1841</v>
      </c>
      <c r="C1305" s="18" t="s">
        <v>1845</v>
      </c>
      <c r="D1305" s="19" t="s">
        <v>1846</v>
      </c>
      <c r="E1305" s="20">
        <v>14469</v>
      </c>
      <c r="F1305" s="20">
        <v>79380</v>
      </c>
      <c r="G1305" s="21">
        <f t="shared" si="80"/>
        <v>93849</v>
      </c>
    </row>
    <row r="1306" spans="1:7" outlineLevel="2" x14ac:dyDescent="0.2">
      <c r="A1306" s="17">
        <f t="shared" si="81"/>
        <v>4</v>
      </c>
      <c r="B1306" s="18" t="s">
        <v>1841</v>
      </c>
      <c r="C1306" s="18" t="s">
        <v>1842</v>
      </c>
      <c r="D1306" s="19" t="s">
        <v>1847</v>
      </c>
      <c r="E1306" s="20">
        <v>10230</v>
      </c>
      <c r="F1306" s="20">
        <v>261690</v>
      </c>
      <c r="G1306" s="21">
        <f t="shared" si="80"/>
        <v>271920</v>
      </c>
    </row>
    <row r="1307" spans="1:7" outlineLevel="2" x14ac:dyDescent="0.2">
      <c r="A1307" s="17">
        <f t="shared" si="81"/>
        <v>5</v>
      </c>
      <c r="B1307" s="18" t="s">
        <v>1841</v>
      </c>
      <c r="C1307" s="18" t="s">
        <v>1848</v>
      </c>
      <c r="D1307" s="19" t="s">
        <v>1849</v>
      </c>
      <c r="E1307" s="20">
        <v>43273.75</v>
      </c>
      <c r="F1307" s="20">
        <v>134970</v>
      </c>
      <c r="G1307" s="21">
        <f t="shared" si="80"/>
        <v>178243.75</v>
      </c>
    </row>
    <row r="1308" spans="1:7" outlineLevel="2" x14ac:dyDescent="0.2">
      <c r="A1308" s="17">
        <f t="shared" si="81"/>
        <v>6</v>
      </c>
      <c r="B1308" s="18" t="s">
        <v>1841</v>
      </c>
      <c r="C1308" s="18" t="s">
        <v>1850</v>
      </c>
      <c r="D1308" s="19" t="s">
        <v>1851</v>
      </c>
      <c r="E1308" s="20">
        <v>5671.5</v>
      </c>
      <c r="F1308" s="20">
        <v>113430</v>
      </c>
      <c r="G1308" s="21">
        <f t="shared" si="80"/>
        <v>119101.5</v>
      </c>
    </row>
    <row r="1309" spans="1:7" outlineLevel="2" x14ac:dyDescent="0.2">
      <c r="A1309" s="17">
        <f t="shared" si="81"/>
        <v>7</v>
      </c>
      <c r="B1309" s="18" t="s">
        <v>1841</v>
      </c>
      <c r="C1309" s="18" t="s">
        <v>1852</v>
      </c>
      <c r="D1309" s="19" t="s">
        <v>1853</v>
      </c>
      <c r="E1309" s="20">
        <v>1803.6</v>
      </c>
      <c r="F1309" s="20">
        <v>60120</v>
      </c>
      <c r="G1309" s="21">
        <f t="shared" si="80"/>
        <v>61923.6</v>
      </c>
    </row>
    <row r="1310" spans="1:7" outlineLevel="2" x14ac:dyDescent="0.2">
      <c r="A1310" s="17">
        <f t="shared" si="81"/>
        <v>8</v>
      </c>
      <c r="B1310" s="18" t="s">
        <v>1841</v>
      </c>
      <c r="C1310" s="18" t="s">
        <v>1854</v>
      </c>
      <c r="D1310" s="19" t="s">
        <v>1855</v>
      </c>
      <c r="E1310" s="20">
        <v>21069.5</v>
      </c>
      <c r="F1310" s="20">
        <v>144990</v>
      </c>
      <c r="G1310" s="21">
        <f t="shared" si="80"/>
        <v>166059.5</v>
      </c>
    </row>
    <row r="1311" spans="1:7" outlineLevel="2" x14ac:dyDescent="0.2">
      <c r="A1311" s="17">
        <f t="shared" si="81"/>
        <v>9</v>
      </c>
      <c r="B1311" s="18" t="s">
        <v>1841</v>
      </c>
      <c r="C1311" s="18" t="s">
        <v>1842</v>
      </c>
      <c r="D1311" s="19" t="s">
        <v>1856</v>
      </c>
      <c r="E1311" s="20"/>
      <c r="F1311" s="20">
        <v>63570</v>
      </c>
      <c r="G1311" s="21">
        <f t="shared" si="80"/>
        <v>63570</v>
      </c>
    </row>
    <row r="1312" spans="1:7" outlineLevel="2" x14ac:dyDescent="0.2">
      <c r="A1312" s="17">
        <f t="shared" si="81"/>
        <v>10</v>
      </c>
      <c r="B1312" s="18" t="s">
        <v>1841</v>
      </c>
      <c r="C1312" s="18" t="s">
        <v>1842</v>
      </c>
      <c r="D1312" s="19" t="s">
        <v>45</v>
      </c>
      <c r="E1312" s="20">
        <v>17364</v>
      </c>
      <c r="F1312" s="20">
        <v>140880</v>
      </c>
      <c r="G1312" s="21">
        <f t="shared" si="80"/>
        <v>158244</v>
      </c>
    </row>
    <row r="1313" spans="1:7" outlineLevel="2" x14ac:dyDescent="0.2">
      <c r="A1313" s="17">
        <f t="shared" si="81"/>
        <v>11</v>
      </c>
      <c r="B1313" s="22" t="s">
        <v>1841</v>
      </c>
      <c r="C1313" s="22" t="s">
        <v>1848</v>
      </c>
      <c r="D1313" s="23" t="s">
        <v>1857</v>
      </c>
      <c r="E1313" s="20">
        <v>42473.5</v>
      </c>
      <c r="F1313" s="20">
        <v>102870</v>
      </c>
      <c r="G1313" s="21">
        <f t="shared" si="80"/>
        <v>145343.5</v>
      </c>
    </row>
    <row r="1314" spans="1:7" outlineLevel="2" x14ac:dyDescent="0.2">
      <c r="A1314" s="17">
        <f t="shared" si="81"/>
        <v>12</v>
      </c>
      <c r="B1314" s="22" t="s">
        <v>1841</v>
      </c>
      <c r="C1314" s="22" t="s">
        <v>1858</v>
      </c>
      <c r="D1314" s="23" t="s">
        <v>1859</v>
      </c>
      <c r="E1314" s="20"/>
      <c r="F1314" s="20">
        <v>85290</v>
      </c>
      <c r="G1314" s="21">
        <f t="shared" si="80"/>
        <v>85290</v>
      </c>
    </row>
    <row r="1315" spans="1:7" outlineLevel="2" x14ac:dyDescent="0.2">
      <c r="A1315" s="17">
        <f t="shared" si="81"/>
        <v>13</v>
      </c>
      <c r="B1315" s="22" t="s">
        <v>1841</v>
      </c>
      <c r="C1315" s="22" t="s">
        <v>1860</v>
      </c>
      <c r="D1315" s="23" t="s">
        <v>1861</v>
      </c>
      <c r="E1315" s="20">
        <v>13903.6</v>
      </c>
      <c r="F1315" s="20">
        <v>60120</v>
      </c>
      <c r="G1315" s="21">
        <f t="shared" si="80"/>
        <v>74023.600000000006</v>
      </c>
    </row>
    <row r="1316" spans="1:7" outlineLevel="2" x14ac:dyDescent="0.2">
      <c r="A1316" s="17">
        <f t="shared" si="81"/>
        <v>14</v>
      </c>
      <c r="B1316" s="22" t="s">
        <v>1841</v>
      </c>
      <c r="C1316" s="22" t="s">
        <v>1852</v>
      </c>
      <c r="D1316" s="23" t="s">
        <v>1862</v>
      </c>
      <c r="E1316" s="20">
        <v>29607.57</v>
      </c>
      <c r="F1316" s="20"/>
      <c r="G1316" s="21">
        <f t="shared" si="80"/>
        <v>29607.57</v>
      </c>
    </row>
    <row r="1317" spans="1:7" outlineLevel="2" x14ac:dyDescent="0.2">
      <c r="A1317" s="17">
        <f t="shared" si="81"/>
        <v>15</v>
      </c>
      <c r="B1317" s="22" t="s">
        <v>1841</v>
      </c>
      <c r="C1317" s="22" t="s">
        <v>1852</v>
      </c>
      <c r="D1317" s="23" t="s">
        <v>1863</v>
      </c>
      <c r="E1317" s="20">
        <v>1809</v>
      </c>
      <c r="F1317" s="20">
        <v>61200</v>
      </c>
      <c r="G1317" s="21">
        <f t="shared" si="80"/>
        <v>63009</v>
      </c>
    </row>
    <row r="1318" spans="1:7" outlineLevel="2" x14ac:dyDescent="0.2">
      <c r="A1318" s="17">
        <f t="shared" si="81"/>
        <v>16</v>
      </c>
      <c r="B1318" s="22" t="s">
        <v>1841</v>
      </c>
      <c r="C1318" s="22" t="s">
        <v>1852</v>
      </c>
      <c r="D1318" s="23" t="s">
        <v>1271</v>
      </c>
      <c r="E1318" s="20">
        <v>1803.6</v>
      </c>
      <c r="F1318" s="20">
        <v>60120</v>
      </c>
      <c r="G1318" s="21">
        <f t="shared" si="80"/>
        <v>61923.6</v>
      </c>
    </row>
    <row r="1319" spans="1:7" outlineLevel="2" x14ac:dyDescent="0.2">
      <c r="A1319" s="17">
        <f t="shared" si="81"/>
        <v>17</v>
      </c>
      <c r="B1319" s="22" t="s">
        <v>1841</v>
      </c>
      <c r="C1319" s="22" t="s">
        <v>1845</v>
      </c>
      <c r="D1319" s="23" t="s">
        <v>1864</v>
      </c>
      <c r="E1319" s="20"/>
      <c r="F1319" s="20">
        <v>48090</v>
      </c>
      <c r="G1319" s="21">
        <f t="shared" si="80"/>
        <v>48090</v>
      </c>
    </row>
    <row r="1320" spans="1:7" outlineLevel="2" x14ac:dyDescent="0.2">
      <c r="A1320" s="17">
        <f t="shared" si="81"/>
        <v>18</v>
      </c>
      <c r="B1320" s="22" t="s">
        <v>1841</v>
      </c>
      <c r="C1320" s="22" t="s">
        <v>1845</v>
      </c>
      <c r="D1320" s="23" t="s">
        <v>1540</v>
      </c>
      <c r="E1320" s="20">
        <v>109293.72</v>
      </c>
      <c r="F1320" s="20"/>
      <c r="G1320" s="21">
        <f t="shared" si="80"/>
        <v>109293.72</v>
      </c>
    </row>
    <row r="1321" spans="1:7" outlineLevel="2" x14ac:dyDescent="0.2">
      <c r="A1321" s="17">
        <f t="shared" si="81"/>
        <v>19</v>
      </c>
      <c r="B1321" s="22" t="s">
        <v>1841</v>
      </c>
      <c r="C1321" s="22" t="s">
        <v>1865</v>
      </c>
      <c r="D1321" s="23" t="s">
        <v>1866</v>
      </c>
      <c r="E1321" s="20">
        <v>3274.2</v>
      </c>
      <c r="F1321" s="20">
        <v>109140</v>
      </c>
      <c r="G1321" s="21">
        <f t="shared" si="80"/>
        <v>112414.2</v>
      </c>
    </row>
    <row r="1322" spans="1:7" outlineLevel="2" x14ac:dyDescent="0.2">
      <c r="A1322" s="17">
        <f t="shared" si="81"/>
        <v>20</v>
      </c>
      <c r="B1322" s="22" t="s">
        <v>1841</v>
      </c>
      <c r="C1322" s="22" t="s">
        <v>1865</v>
      </c>
      <c r="D1322" s="23" t="s">
        <v>1867</v>
      </c>
      <c r="E1322" s="20">
        <v>36550.32</v>
      </c>
      <c r="F1322" s="20"/>
      <c r="G1322" s="21">
        <f t="shared" si="80"/>
        <v>36550.32</v>
      </c>
    </row>
    <row r="1323" spans="1:7" outlineLevel="2" x14ac:dyDescent="0.2">
      <c r="A1323" s="17">
        <f t="shared" si="81"/>
        <v>21</v>
      </c>
      <c r="B1323" s="22" t="s">
        <v>1841</v>
      </c>
      <c r="C1323" s="22" t="s">
        <v>1865</v>
      </c>
      <c r="D1323" s="23" t="s">
        <v>1868</v>
      </c>
      <c r="E1323" s="20">
        <v>31071.93</v>
      </c>
      <c r="F1323" s="20"/>
      <c r="G1323" s="21">
        <f t="shared" si="80"/>
        <v>31071.93</v>
      </c>
    </row>
    <row r="1324" spans="1:7" outlineLevel="2" x14ac:dyDescent="0.2">
      <c r="A1324" s="17">
        <f t="shared" si="81"/>
        <v>22</v>
      </c>
      <c r="B1324" s="22" t="s">
        <v>1841</v>
      </c>
      <c r="C1324" s="22" t="s">
        <v>1869</v>
      </c>
      <c r="D1324" s="23" t="s">
        <v>1870</v>
      </c>
      <c r="E1324" s="20">
        <v>1609.2</v>
      </c>
      <c r="F1324" s="20">
        <v>53640</v>
      </c>
      <c r="G1324" s="21">
        <f t="shared" si="80"/>
        <v>55249.2</v>
      </c>
    </row>
    <row r="1325" spans="1:7" outlineLevel="2" x14ac:dyDescent="0.2">
      <c r="A1325" s="17">
        <f t="shared" si="81"/>
        <v>23</v>
      </c>
      <c r="B1325" s="22" t="s">
        <v>1841</v>
      </c>
      <c r="C1325" s="22" t="s">
        <v>1854</v>
      </c>
      <c r="D1325" s="23" t="s">
        <v>1871</v>
      </c>
      <c r="E1325" s="20">
        <v>9969.5</v>
      </c>
      <c r="F1325" s="20">
        <v>497100</v>
      </c>
      <c r="G1325" s="21">
        <f t="shared" si="80"/>
        <v>507069.5</v>
      </c>
    </row>
    <row r="1326" spans="1:7" outlineLevel="2" x14ac:dyDescent="0.2">
      <c r="A1326" s="17">
        <f t="shared" si="81"/>
        <v>24</v>
      </c>
      <c r="B1326" s="22" t="s">
        <v>1841</v>
      </c>
      <c r="C1326" s="22" t="s">
        <v>1854</v>
      </c>
      <c r="D1326" s="23" t="s">
        <v>1872</v>
      </c>
      <c r="E1326" s="20">
        <v>1719</v>
      </c>
      <c r="F1326" s="20">
        <v>57300</v>
      </c>
      <c r="G1326" s="21">
        <f t="shared" si="80"/>
        <v>59019</v>
      </c>
    </row>
    <row r="1327" spans="1:7" outlineLevel="2" x14ac:dyDescent="0.2">
      <c r="A1327" s="17">
        <f t="shared" si="81"/>
        <v>25</v>
      </c>
      <c r="B1327" s="22" t="s">
        <v>1841</v>
      </c>
      <c r="C1327" s="22" t="s">
        <v>1842</v>
      </c>
      <c r="D1327" s="23" t="s">
        <v>1873</v>
      </c>
      <c r="E1327" s="20">
        <v>10500</v>
      </c>
      <c r="F1327" s="20">
        <v>109500</v>
      </c>
      <c r="G1327" s="21">
        <f t="shared" si="80"/>
        <v>120000</v>
      </c>
    </row>
    <row r="1328" spans="1:7" outlineLevel="2" x14ac:dyDescent="0.2">
      <c r="A1328" s="17">
        <f t="shared" si="81"/>
        <v>26</v>
      </c>
      <c r="B1328" s="22" t="s">
        <v>1841</v>
      </c>
      <c r="C1328" s="22" t="s">
        <v>1842</v>
      </c>
      <c r="D1328" s="23" t="s">
        <v>1874</v>
      </c>
      <c r="E1328" s="20">
        <v>82949.399999999994</v>
      </c>
      <c r="F1328" s="20"/>
      <c r="G1328" s="21">
        <f t="shared" si="80"/>
        <v>82949.399999999994</v>
      </c>
    </row>
    <row r="1329" spans="1:7" outlineLevel="2" x14ac:dyDescent="0.2">
      <c r="A1329" s="17">
        <f t="shared" si="81"/>
        <v>27</v>
      </c>
      <c r="B1329" s="22" t="s">
        <v>1841</v>
      </c>
      <c r="C1329" s="22" t="s">
        <v>1842</v>
      </c>
      <c r="D1329" s="23" t="s">
        <v>1875</v>
      </c>
      <c r="E1329" s="20">
        <v>33611.67</v>
      </c>
      <c r="F1329" s="20"/>
      <c r="G1329" s="21">
        <f t="shared" si="80"/>
        <v>33611.67</v>
      </c>
    </row>
    <row r="1330" spans="1:7" outlineLevel="2" x14ac:dyDescent="0.2">
      <c r="A1330" s="17">
        <f t="shared" si="81"/>
        <v>28</v>
      </c>
      <c r="B1330" s="22" t="s">
        <v>1841</v>
      </c>
      <c r="C1330" s="22" t="s">
        <v>1842</v>
      </c>
      <c r="D1330" s="23" t="s">
        <v>1876</v>
      </c>
      <c r="E1330" s="20">
        <v>4543.5</v>
      </c>
      <c r="F1330" s="20">
        <v>90870</v>
      </c>
      <c r="G1330" s="21">
        <f t="shared" si="80"/>
        <v>95413.5</v>
      </c>
    </row>
    <row r="1331" spans="1:7" outlineLevel="2" x14ac:dyDescent="0.2">
      <c r="A1331" s="17">
        <f t="shared" si="81"/>
        <v>29</v>
      </c>
      <c r="B1331" s="22" t="s">
        <v>1841</v>
      </c>
      <c r="C1331" s="22" t="s">
        <v>1842</v>
      </c>
      <c r="D1331" s="23" t="s">
        <v>1877</v>
      </c>
      <c r="E1331" s="20">
        <v>154632.45000000001</v>
      </c>
      <c r="F1331" s="20"/>
      <c r="G1331" s="21">
        <f t="shared" si="80"/>
        <v>154632.45000000001</v>
      </c>
    </row>
    <row r="1332" spans="1:7" outlineLevel="2" x14ac:dyDescent="0.2">
      <c r="A1332" s="17">
        <f t="shared" si="81"/>
        <v>30</v>
      </c>
      <c r="B1332" s="22" t="s">
        <v>1841</v>
      </c>
      <c r="C1332" s="22" t="s">
        <v>1878</v>
      </c>
      <c r="D1332" s="23" t="s">
        <v>1879</v>
      </c>
      <c r="E1332" s="20">
        <v>1498.5</v>
      </c>
      <c r="F1332" s="20">
        <v>49950</v>
      </c>
      <c r="G1332" s="21">
        <f t="shared" si="80"/>
        <v>51448.5</v>
      </c>
    </row>
    <row r="1333" spans="1:7" outlineLevel="2" x14ac:dyDescent="0.2">
      <c r="A1333" s="17">
        <f t="shared" si="81"/>
        <v>31</v>
      </c>
      <c r="B1333" s="22" t="s">
        <v>1841</v>
      </c>
      <c r="C1333" s="22" t="s">
        <v>1880</v>
      </c>
      <c r="D1333" s="23" t="s">
        <v>1881</v>
      </c>
      <c r="E1333" s="20">
        <v>28732.83</v>
      </c>
      <c r="F1333" s="20"/>
      <c r="G1333" s="21">
        <f t="shared" si="80"/>
        <v>28732.83</v>
      </c>
    </row>
    <row r="1334" spans="1:7" outlineLevel="2" x14ac:dyDescent="0.2">
      <c r="A1334" s="17">
        <f t="shared" si="81"/>
        <v>32</v>
      </c>
      <c r="B1334" s="22" t="s">
        <v>1841</v>
      </c>
      <c r="C1334" s="22" t="s">
        <v>1882</v>
      </c>
      <c r="D1334" s="23" t="s">
        <v>1883</v>
      </c>
      <c r="E1334" s="20">
        <v>24547</v>
      </c>
      <c r="F1334" s="20">
        <v>91440</v>
      </c>
      <c r="G1334" s="21">
        <f t="shared" si="80"/>
        <v>115987</v>
      </c>
    </row>
    <row r="1335" spans="1:7" outlineLevel="1" x14ac:dyDescent="0.2">
      <c r="A1335" s="17"/>
      <c r="B1335" s="24" t="s">
        <v>1884</v>
      </c>
      <c r="C1335" s="22"/>
      <c r="D1335" s="23"/>
      <c r="E1335" s="20">
        <f>SUBTOTAL(9,E1303:E1334)</f>
        <v>1132252.6399999999</v>
      </c>
      <c r="F1335" s="20">
        <f>SUBTOTAL(9,F1303:F1334)</f>
        <v>4615608</v>
      </c>
      <c r="G1335" s="21">
        <f>SUBTOTAL(9,G1303:G1334)</f>
        <v>5747860.6400000006</v>
      </c>
    </row>
    <row r="1336" spans="1:7" outlineLevel="2" x14ac:dyDescent="0.2">
      <c r="A1336" s="17">
        <v>1</v>
      </c>
      <c r="B1336" s="22" t="s">
        <v>1885</v>
      </c>
      <c r="C1336" s="22" t="s">
        <v>1886</v>
      </c>
      <c r="D1336" s="23" t="s">
        <v>1887</v>
      </c>
      <c r="E1336" s="20">
        <v>8000</v>
      </c>
      <c r="F1336" s="20">
        <f>1286910+42600+500000</f>
        <v>1829510</v>
      </c>
      <c r="G1336" s="21">
        <f t="shared" si="80"/>
        <v>1837510</v>
      </c>
    </row>
    <row r="1337" spans="1:7" outlineLevel="2" x14ac:dyDescent="0.2">
      <c r="A1337" s="17">
        <f t="shared" ref="A1337:A1372" si="82">+A1336+1</f>
        <v>2</v>
      </c>
      <c r="B1337" s="18" t="s">
        <v>1885</v>
      </c>
      <c r="C1337" s="18" t="s">
        <v>1886</v>
      </c>
      <c r="D1337" s="19" t="s">
        <v>1888</v>
      </c>
      <c r="E1337" s="20">
        <f>86037.18+927</f>
        <v>86964.18</v>
      </c>
      <c r="F1337" s="20">
        <f>600090+18540</f>
        <v>618630</v>
      </c>
      <c r="G1337" s="21">
        <f t="shared" si="80"/>
        <v>705594.17999999993</v>
      </c>
    </row>
    <row r="1338" spans="1:7" outlineLevel="2" x14ac:dyDescent="0.2">
      <c r="A1338" s="17">
        <f t="shared" si="82"/>
        <v>3</v>
      </c>
      <c r="B1338" s="18" t="s">
        <v>1885</v>
      </c>
      <c r="C1338" s="18" t="s">
        <v>1889</v>
      </c>
      <c r="D1338" s="19" t="s">
        <v>1890</v>
      </c>
      <c r="E1338" s="20">
        <f>4366.5+3600</f>
        <v>7966.5</v>
      </c>
      <c r="F1338" s="20">
        <v>91830</v>
      </c>
      <c r="G1338" s="21">
        <f t="shared" si="80"/>
        <v>99796.5</v>
      </c>
    </row>
    <row r="1339" spans="1:7" outlineLevel="2" x14ac:dyDescent="0.2">
      <c r="A1339" s="17">
        <f t="shared" si="82"/>
        <v>4</v>
      </c>
      <c r="B1339" s="18" t="s">
        <v>1885</v>
      </c>
      <c r="C1339" s="18" t="s">
        <v>1889</v>
      </c>
      <c r="D1339" s="19" t="s">
        <v>1891</v>
      </c>
      <c r="E1339" s="20">
        <v>50233.89</v>
      </c>
      <c r="F1339" s="20"/>
      <c r="G1339" s="21">
        <f t="shared" si="80"/>
        <v>50233.89</v>
      </c>
    </row>
    <row r="1340" spans="1:7" outlineLevel="2" x14ac:dyDescent="0.2">
      <c r="A1340" s="17">
        <f t="shared" si="82"/>
        <v>5</v>
      </c>
      <c r="B1340" s="18" t="s">
        <v>1885</v>
      </c>
      <c r="C1340" s="18" t="s">
        <v>1892</v>
      </c>
      <c r="D1340" s="19" t="s">
        <v>1893</v>
      </c>
      <c r="E1340" s="20">
        <v>1861.2</v>
      </c>
      <c r="F1340" s="20">
        <v>62040</v>
      </c>
      <c r="G1340" s="21">
        <f t="shared" si="80"/>
        <v>63901.2</v>
      </c>
    </row>
    <row r="1341" spans="1:7" outlineLevel="2" x14ac:dyDescent="0.2">
      <c r="A1341" s="17">
        <f t="shared" si="82"/>
        <v>6</v>
      </c>
      <c r="B1341" s="18" t="s">
        <v>1885</v>
      </c>
      <c r="C1341" s="18" t="s">
        <v>1886</v>
      </c>
      <c r="D1341" s="19" t="s">
        <v>1894</v>
      </c>
      <c r="E1341" s="20">
        <v>5400.9</v>
      </c>
      <c r="F1341" s="20">
        <v>232740</v>
      </c>
      <c r="G1341" s="21">
        <f t="shared" si="80"/>
        <v>238140.9</v>
      </c>
    </row>
    <row r="1342" spans="1:7" outlineLevel="2" x14ac:dyDescent="0.2">
      <c r="A1342" s="17">
        <f t="shared" si="82"/>
        <v>7</v>
      </c>
      <c r="B1342" s="33" t="s">
        <v>1885</v>
      </c>
      <c r="C1342" s="33" t="s">
        <v>1886</v>
      </c>
      <c r="D1342" s="34" t="s">
        <v>1895</v>
      </c>
      <c r="E1342" s="20">
        <f>63380.67+62119.86</f>
        <v>125500.53</v>
      </c>
      <c r="F1342" s="20"/>
      <c r="G1342" s="21">
        <f t="shared" si="80"/>
        <v>125500.53</v>
      </c>
    </row>
    <row r="1343" spans="1:7" outlineLevel="2" x14ac:dyDescent="0.2">
      <c r="A1343" s="17">
        <f t="shared" si="82"/>
        <v>8</v>
      </c>
      <c r="B1343" s="18" t="s">
        <v>1885</v>
      </c>
      <c r="C1343" s="18" t="s">
        <v>1886</v>
      </c>
      <c r="D1343" s="19" t="s">
        <v>1896</v>
      </c>
      <c r="E1343" s="20">
        <v>36613.35</v>
      </c>
      <c r="F1343" s="20"/>
      <c r="G1343" s="21">
        <f t="shared" si="80"/>
        <v>36613.35</v>
      </c>
    </row>
    <row r="1344" spans="1:7" outlineLevel="2" x14ac:dyDescent="0.2">
      <c r="A1344" s="17">
        <f t="shared" si="82"/>
        <v>9</v>
      </c>
      <c r="B1344" s="30" t="s">
        <v>1885</v>
      </c>
      <c r="C1344" s="30" t="s">
        <v>1886</v>
      </c>
      <c r="D1344" s="31" t="s">
        <v>1897</v>
      </c>
      <c r="E1344" s="20">
        <v>5298.3</v>
      </c>
      <c r="F1344" s="20">
        <v>233910</v>
      </c>
      <c r="G1344" s="21">
        <f t="shared" si="80"/>
        <v>239208.3</v>
      </c>
    </row>
    <row r="1345" spans="1:7" outlineLevel="2" x14ac:dyDescent="0.2">
      <c r="A1345" s="17">
        <f t="shared" si="82"/>
        <v>10</v>
      </c>
      <c r="B1345" s="18" t="s">
        <v>1885</v>
      </c>
      <c r="C1345" s="18" t="s">
        <v>1886</v>
      </c>
      <c r="D1345" s="19" t="s">
        <v>1898</v>
      </c>
      <c r="E1345" s="20">
        <v>123901.11</v>
      </c>
      <c r="F1345" s="20">
        <v>376320</v>
      </c>
      <c r="G1345" s="21">
        <f t="shared" si="80"/>
        <v>500221.11</v>
      </c>
    </row>
    <row r="1346" spans="1:7" outlineLevel="2" x14ac:dyDescent="0.2">
      <c r="A1346" s="17">
        <f t="shared" si="82"/>
        <v>11</v>
      </c>
      <c r="B1346" s="18" t="s">
        <v>1885</v>
      </c>
      <c r="C1346" s="18" t="s">
        <v>1886</v>
      </c>
      <c r="D1346" s="19" t="s">
        <v>1899</v>
      </c>
      <c r="E1346" s="20">
        <v>20341.560000000001</v>
      </c>
      <c r="F1346" s="20">
        <v>57300</v>
      </c>
      <c r="G1346" s="21">
        <f t="shared" si="80"/>
        <v>77641.56</v>
      </c>
    </row>
    <row r="1347" spans="1:7" outlineLevel="2" x14ac:dyDescent="0.2">
      <c r="A1347" s="17">
        <f t="shared" si="82"/>
        <v>12</v>
      </c>
      <c r="B1347" s="18" t="s">
        <v>1885</v>
      </c>
      <c r="C1347" s="18" t="s">
        <v>1900</v>
      </c>
      <c r="D1347" s="19" t="s">
        <v>1901</v>
      </c>
      <c r="E1347" s="20">
        <v>9000</v>
      </c>
      <c r="F1347" s="20">
        <v>89430</v>
      </c>
      <c r="G1347" s="21">
        <f t="shared" si="80"/>
        <v>98430</v>
      </c>
    </row>
    <row r="1348" spans="1:7" outlineLevel="2" x14ac:dyDescent="0.2">
      <c r="A1348" s="17">
        <f t="shared" si="82"/>
        <v>13</v>
      </c>
      <c r="B1348" s="22" t="s">
        <v>1885</v>
      </c>
      <c r="C1348" s="22" t="s">
        <v>1902</v>
      </c>
      <c r="D1348" s="23" t="s">
        <v>1903</v>
      </c>
      <c r="E1348" s="20">
        <v>20594.03</v>
      </c>
      <c r="F1348" s="20">
        <v>53640</v>
      </c>
      <c r="G1348" s="21">
        <f t="shared" si="80"/>
        <v>74234.03</v>
      </c>
    </row>
    <row r="1349" spans="1:7" outlineLevel="2" x14ac:dyDescent="0.2">
      <c r="A1349" s="17">
        <f t="shared" si="82"/>
        <v>14</v>
      </c>
      <c r="B1349" s="22" t="s">
        <v>1885</v>
      </c>
      <c r="C1349" s="22" t="s">
        <v>1902</v>
      </c>
      <c r="D1349" s="23" t="s">
        <v>638</v>
      </c>
      <c r="E1349" s="20">
        <v>7854.3</v>
      </c>
      <c r="F1349" s="20">
        <v>261810</v>
      </c>
      <c r="G1349" s="21">
        <f t="shared" si="80"/>
        <v>269664.3</v>
      </c>
    </row>
    <row r="1350" spans="1:7" outlineLevel="2" x14ac:dyDescent="0.2">
      <c r="A1350" s="17">
        <f t="shared" si="82"/>
        <v>15</v>
      </c>
      <c r="B1350" s="22" t="s">
        <v>1885</v>
      </c>
      <c r="C1350" s="22" t="s">
        <v>1902</v>
      </c>
      <c r="D1350" s="23" t="s">
        <v>1904</v>
      </c>
      <c r="E1350" s="20">
        <f>60881.85+273.75</f>
        <v>61155.6</v>
      </c>
      <c r="F1350" s="20">
        <f>330870+9120</f>
        <v>339990</v>
      </c>
      <c r="G1350" s="21">
        <f t="shared" si="80"/>
        <v>401145.59999999998</v>
      </c>
    </row>
    <row r="1351" spans="1:7" outlineLevel="2" x14ac:dyDescent="0.2">
      <c r="A1351" s="17">
        <f t="shared" si="82"/>
        <v>16</v>
      </c>
      <c r="B1351" s="22" t="s">
        <v>1885</v>
      </c>
      <c r="C1351" s="22" t="s">
        <v>1902</v>
      </c>
      <c r="D1351" s="23" t="s">
        <v>1905</v>
      </c>
      <c r="E1351" s="20">
        <v>1637.1</v>
      </c>
      <c r="F1351" s="20">
        <v>101730</v>
      </c>
      <c r="G1351" s="21">
        <f t="shared" si="80"/>
        <v>103367.1</v>
      </c>
    </row>
    <row r="1352" spans="1:7" outlineLevel="2" x14ac:dyDescent="0.2">
      <c r="A1352" s="17">
        <f t="shared" si="82"/>
        <v>17</v>
      </c>
      <c r="B1352" s="22" t="s">
        <v>1885</v>
      </c>
      <c r="C1352" s="22" t="s">
        <v>1906</v>
      </c>
      <c r="D1352" s="23" t="s">
        <v>1907</v>
      </c>
      <c r="E1352" s="20">
        <v>23592</v>
      </c>
      <c r="F1352" s="20"/>
      <c r="G1352" s="21">
        <f t="shared" si="80"/>
        <v>23592</v>
      </c>
    </row>
    <row r="1353" spans="1:7" outlineLevel="2" x14ac:dyDescent="0.2">
      <c r="A1353" s="17">
        <f t="shared" si="82"/>
        <v>18</v>
      </c>
      <c r="B1353" s="22" t="s">
        <v>1885</v>
      </c>
      <c r="C1353" s="22" t="s">
        <v>1906</v>
      </c>
      <c r="D1353" s="23" t="s">
        <v>1908</v>
      </c>
      <c r="E1353" s="20">
        <v>23592</v>
      </c>
      <c r="F1353" s="20"/>
      <c r="G1353" s="21">
        <f t="shared" si="80"/>
        <v>23592</v>
      </c>
    </row>
    <row r="1354" spans="1:7" outlineLevel="2" x14ac:dyDescent="0.2">
      <c r="A1354" s="17">
        <f t="shared" si="82"/>
        <v>19</v>
      </c>
      <c r="B1354" s="22" t="s">
        <v>1885</v>
      </c>
      <c r="C1354" s="22" t="s">
        <v>1889</v>
      </c>
      <c r="D1354" s="23" t="s">
        <v>1909</v>
      </c>
      <c r="E1354" s="20">
        <v>7279.2</v>
      </c>
      <c r="F1354" s="20">
        <v>242640</v>
      </c>
      <c r="G1354" s="21">
        <f t="shared" si="80"/>
        <v>249919.2</v>
      </c>
    </row>
    <row r="1355" spans="1:7" outlineLevel="2" x14ac:dyDescent="0.2">
      <c r="A1355" s="17">
        <f t="shared" si="82"/>
        <v>20</v>
      </c>
      <c r="B1355" s="22" t="s">
        <v>1885</v>
      </c>
      <c r="C1355" s="22" t="s">
        <v>1910</v>
      </c>
      <c r="D1355" s="23" t="s">
        <v>1911</v>
      </c>
      <c r="E1355" s="20">
        <v>1663.2</v>
      </c>
      <c r="F1355" s="20">
        <v>55440</v>
      </c>
      <c r="G1355" s="21">
        <f t="shared" si="80"/>
        <v>57103.199999999997</v>
      </c>
    </row>
    <row r="1356" spans="1:7" outlineLevel="2" x14ac:dyDescent="0.2">
      <c r="A1356" s="17">
        <f t="shared" si="82"/>
        <v>21</v>
      </c>
      <c r="B1356" s="22" t="s">
        <v>1885</v>
      </c>
      <c r="C1356" s="22" t="s">
        <v>1892</v>
      </c>
      <c r="D1356" s="23" t="s">
        <v>1912</v>
      </c>
      <c r="E1356" s="20">
        <v>31782.15</v>
      </c>
      <c r="F1356" s="20">
        <v>58230</v>
      </c>
      <c r="G1356" s="21">
        <f t="shared" si="80"/>
        <v>90012.15</v>
      </c>
    </row>
    <row r="1357" spans="1:7" outlineLevel="2" x14ac:dyDescent="0.2">
      <c r="A1357" s="17">
        <f t="shared" si="82"/>
        <v>22</v>
      </c>
      <c r="B1357" s="22" t="s">
        <v>1885</v>
      </c>
      <c r="C1357" s="22" t="s">
        <v>1892</v>
      </c>
      <c r="D1357" s="23" t="s">
        <v>1913</v>
      </c>
      <c r="E1357" s="20">
        <v>10774.2</v>
      </c>
      <c r="F1357" s="20">
        <v>162780</v>
      </c>
      <c r="G1357" s="21">
        <f t="shared" ref="G1357:G1420" si="83">+E1357+F1357</f>
        <v>173554.2</v>
      </c>
    </row>
    <row r="1358" spans="1:7" outlineLevel="2" x14ac:dyDescent="0.2">
      <c r="A1358" s="17">
        <f t="shared" si="82"/>
        <v>23</v>
      </c>
      <c r="B1358" s="22" t="s">
        <v>1885</v>
      </c>
      <c r="C1358" s="22" t="s">
        <v>1892</v>
      </c>
      <c r="D1358" s="23" t="s">
        <v>1914</v>
      </c>
      <c r="E1358" s="20">
        <v>10690.5</v>
      </c>
      <c r="F1358" s="20">
        <v>153510</v>
      </c>
      <c r="G1358" s="21">
        <f t="shared" si="83"/>
        <v>164200.5</v>
      </c>
    </row>
    <row r="1359" spans="1:7" outlineLevel="2" x14ac:dyDescent="0.2">
      <c r="A1359" s="17">
        <f t="shared" si="82"/>
        <v>24</v>
      </c>
      <c r="B1359" s="22" t="s">
        <v>1885</v>
      </c>
      <c r="C1359" s="22" t="s">
        <v>1892</v>
      </c>
      <c r="D1359" s="23" t="s">
        <v>1915</v>
      </c>
      <c r="E1359" s="20">
        <v>3080.7</v>
      </c>
      <c r="F1359" s="20">
        <v>102690</v>
      </c>
      <c r="G1359" s="21">
        <f t="shared" si="83"/>
        <v>105770.7</v>
      </c>
    </row>
    <row r="1360" spans="1:7" outlineLevel="2" x14ac:dyDescent="0.2">
      <c r="A1360" s="17">
        <f t="shared" si="82"/>
        <v>25</v>
      </c>
      <c r="B1360" s="22" t="s">
        <v>1885</v>
      </c>
      <c r="C1360" s="22" t="s">
        <v>1892</v>
      </c>
      <c r="D1360" s="23" t="s">
        <v>1916</v>
      </c>
      <c r="E1360" s="20">
        <v>23809.8</v>
      </c>
      <c r="F1360" s="20">
        <v>93660</v>
      </c>
      <c r="G1360" s="21">
        <f t="shared" si="83"/>
        <v>117469.8</v>
      </c>
    </row>
    <row r="1361" spans="1:7" outlineLevel="2" x14ac:dyDescent="0.2">
      <c r="A1361" s="17">
        <f t="shared" si="82"/>
        <v>26</v>
      </c>
      <c r="B1361" s="22" t="s">
        <v>1885</v>
      </c>
      <c r="C1361" s="22" t="s">
        <v>1892</v>
      </c>
      <c r="D1361" s="23" t="s">
        <v>1917</v>
      </c>
      <c r="E1361" s="20">
        <v>5157</v>
      </c>
      <c r="F1361" s="20">
        <v>287430</v>
      </c>
      <c r="G1361" s="21">
        <f t="shared" si="83"/>
        <v>292587</v>
      </c>
    </row>
    <row r="1362" spans="1:7" outlineLevel="2" x14ac:dyDescent="0.2">
      <c r="A1362" s="17">
        <f t="shared" si="82"/>
        <v>27</v>
      </c>
      <c r="B1362" s="22" t="s">
        <v>1885</v>
      </c>
      <c r="C1362" s="22" t="s">
        <v>1892</v>
      </c>
      <c r="D1362" s="23" t="s">
        <v>1052</v>
      </c>
      <c r="E1362" s="20">
        <v>5128.2</v>
      </c>
      <c r="F1362" s="20">
        <v>170940</v>
      </c>
      <c r="G1362" s="21">
        <f t="shared" si="83"/>
        <v>176068.2</v>
      </c>
    </row>
    <row r="1363" spans="1:7" outlineLevel="2" x14ac:dyDescent="0.2">
      <c r="A1363" s="17">
        <f t="shared" si="82"/>
        <v>28</v>
      </c>
      <c r="B1363" s="22" t="s">
        <v>1885</v>
      </c>
      <c r="C1363" s="22" t="s">
        <v>1892</v>
      </c>
      <c r="D1363" s="23" t="s">
        <v>1918</v>
      </c>
      <c r="E1363" s="20">
        <v>1637.1</v>
      </c>
      <c r="F1363" s="20">
        <v>160020</v>
      </c>
      <c r="G1363" s="21">
        <f t="shared" si="83"/>
        <v>161657.1</v>
      </c>
    </row>
    <row r="1364" spans="1:7" outlineLevel="2" x14ac:dyDescent="0.2">
      <c r="A1364" s="17">
        <f t="shared" si="82"/>
        <v>29</v>
      </c>
      <c r="B1364" s="22" t="s">
        <v>1885</v>
      </c>
      <c r="C1364" s="22" t="s">
        <v>1892</v>
      </c>
      <c r="D1364" s="23" t="s">
        <v>1919</v>
      </c>
      <c r="E1364" s="20">
        <v>3218.4</v>
      </c>
      <c r="F1364" s="20">
        <v>152700</v>
      </c>
      <c r="G1364" s="21">
        <f t="shared" si="83"/>
        <v>155918.39999999999</v>
      </c>
    </row>
    <row r="1365" spans="1:7" outlineLevel="2" x14ac:dyDescent="0.2">
      <c r="A1365" s="17">
        <f t="shared" si="82"/>
        <v>30</v>
      </c>
      <c r="B1365" s="22" t="s">
        <v>1885</v>
      </c>
      <c r="C1365" s="22" t="s">
        <v>1920</v>
      </c>
      <c r="D1365" s="23" t="s">
        <v>1921</v>
      </c>
      <c r="E1365" s="20">
        <v>39870</v>
      </c>
      <c r="F1365" s="20">
        <v>108180</v>
      </c>
      <c r="G1365" s="21">
        <f t="shared" si="83"/>
        <v>148050</v>
      </c>
    </row>
    <row r="1366" spans="1:7" outlineLevel="2" x14ac:dyDescent="0.2">
      <c r="A1366" s="17">
        <f t="shared" si="82"/>
        <v>31</v>
      </c>
      <c r="B1366" s="22" t="s">
        <v>1885</v>
      </c>
      <c r="C1366" s="22" t="s">
        <v>1920</v>
      </c>
      <c r="D1366" s="23" t="s">
        <v>1922</v>
      </c>
      <c r="E1366" s="20">
        <v>1526.4</v>
      </c>
      <c r="F1366" s="20">
        <v>50880</v>
      </c>
      <c r="G1366" s="21">
        <f t="shared" si="83"/>
        <v>52406.400000000001</v>
      </c>
    </row>
    <row r="1367" spans="1:7" outlineLevel="2" x14ac:dyDescent="0.2">
      <c r="A1367" s="17">
        <f t="shared" si="82"/>
        <v>32</v>
      </c>
      <c r="B1367" s="22" t="s">
        <v>1885</v>
      </c>
      <c r="C1367" s="22" t="s">
        <v>1920</v>
      </c>
      <c r="D1367" s="23" t="s">
        <v>1646</v>
      </c>
      <c r="E1367" s="20">
        <v>65838</v>
      </c>
      <c r="F1367" s="20"/>
      <c r="G1367" s="21">
        <f t="shared" si="83"/>
        <v>65838</v>
      </c>
    </row>
    <row r="1368" spans="1:7" outlineLevel="2" x14ac:dyDescent="0.2">
      <c r="A1368" s="17">
        <f t="shared" si="82"/>
        <v>33</v>
      </c>
      <c r="B1368" s="22" t="s">
        <v>1885</v>
      </c>
      <c r="C1368" s="22" t="s">
        <v>1886</v>
      </c>
      <c r="D1368" s="23" t="s">
        <v>1923</v>
      </c>
      <c r="E1368" s="20">
        <v>4971.6000000000004</v>
      </c>
      <c r="F1368" s="20">
        <v>165720</v>
      </c>
      <c r="G1368" s="21">
        <f t="shared" si="83"/>
        <v>170691.6</v>
      </c>
    </row>
    <row r="1369" spans="1:7" outlineLevel="2" x14ac:dyDescent="0.2">
      <c r="A1369" s="17">
        <f t="shared" si="82"/>
        <v>34</v>
      </c>
      <c r="B1369" s="22" t="s">
        <v>1885</v>
      </c>
      <c r="C1369" s="22" t="s">
        <v>1886</v>
      </c>
      <c r="D1369" s="23" t="s">
        <v>1924</v>
      </c>
      <c r="E1369" s="20">
        <v>3300.3</v>
      </c>
      <c r="F1369" s="20">
        <v>110010</v>
      </c>
      <c r="G1369" s="21">
        <f t="shared" si="83"/>
        <v>113310.3</v>
      </c>
    </row>
    <row r="1370" spans="1:7" outlineLevel="2" x14ac:dyDescent="0.2">
      <c r="A1370" s="17">
        <f t="shared" si="82"/>
        <v>35</v>
      </c>
      <c r="B1370" s="22" t="s">
        <v>1885</v>
      </c>
      <c r="C1370" s="22" t="s">
        <v>1886</v>
      </c>
      <c r="D1370" s="23" t="s">
        <v>1925</v>
      </c>
      <c r="E1370" s="20">
        <f>1637.1+27.9</f>
        <v>1665</v>
      </c>
      <c r="F1370" s="20">
        <f>54570+930</f>
        <v>55500</v>
      </c>
      <c r="G1370" s="21">
        <f t="shared" si="83"/>
        <v>57165</v>
      </c>
    </row>
    <row r="1371" spans="1:7" outlineLevel="2" x14ac:dyDescent="0.2">
      <c r="A1371" s="17">
        <f t="shared" si="82"/>
        <v>36</v>
      </c>
      <c r="B1371" s="22" t="s">
        <v>1885</v>
      </c>
      <c r="C1371" s="22" t="s">
        <v>1886</v>
      </c>
      <c r="D1371" s="23" t="s">
        <v>1926</v>
      </c>
      <c r="E1371" s="20">
        <v>8289</v>
      </c>
      <c r="F1371" s="20">
        <v>156300</v>
      </c>
      <c r="G1371" s="21">
        <f t="shared" si="83"/>
        <v>164589</v>
      </c>
    </row>
    <row r="1372" spans="1:7" outlineLevel="2" x14ac:dyDescent="0.2">
      <c r="A1372" s="17">
        <f t="shared" si="82"/>
        <v>37</v>
      </c>
      <c r="B1372" s="22" t="s">
        <v>1885</v>
      </c>
      <c r="C1372" s="22" t="s">
        <v>1900</v>
      </c>
      <c r="D1372" s="23" t="s">
        <v>1927</v>
      </c>
      <c r="E1372" s="20">
        <v>35416.68</v>
      </c>
      <c r="F1372" s="20"/>
      <c r="G1372" s="21">
        <f t="shared" si="83"/>
        <v>35416.68</v>
      </c>
    </row>
    <row r="1373" spans="1:7" outlineLevel="1" x14ac:dyDescent="0.2">
      <c r="A1373" s="17"/>
      <c r="B1373" s="24" t="s">
        <v>1928</v>
      </c>
      <c r="C1373" s="22"/>
      <c r="D1373" s="23"/>
      <c r="E1373" s="20">
        <f>SUBTOTAL(9,E1336:E1372)</f>
        <v>884603.97999999986</v>
      </c>
      <c r="F1373" s="20">
        <f>SUBTOTAL(9,F1336:F1372)</f>
        <v>6635510</v>
      </c>
      <c r="G1373" s="21">
        <f>SUBTOTAL(9,G1336:G1372)</f>
        <v>7520113.9799999995</v>
      </c>
    </row>
    <row r="1374" spans="1:7" outlineLevel="2" x14ac:dyDescent="0.2">
      <c r="A1374" s="17">
        <v>1</v>
      </c>
      <c r="B1374" s="22" t="s">
        <v>1929</v>
      </c>
      <c r="C1374" s="22" t="s">
        <v>1930</v>
      </c>
      <c r="D1374" s="23" t="s">
        <v>1931</v>
      </c>
      <c r="E1374" s="20">
        <v>149812.56</v>
      </c>
      <c r="F1374" s="20">
        <v>645830</v>
      </c>
      <c r="G1374" s="21">
        <f t="shared" si="83"/>
        <v>795642.56</v>
      </c>
    </row>
    <row r="1375" spans="1:7" outlineLevel="2" x14ac:dyDescent="0.2">
      <c r="A1375" s="17">
        <f t="shared" ref="A1375:A1382" si="84">+A1374+1</f>
        <v>2</v>
      </c>
      <c r="B1375" s="18" t="s">
        <v>1929</v>
      </c>
      <c r="C1375" s="18" t="s">
        <v>1930</v>
      </c>
      <c r="D1375" s="19" t="s">
        <v>1932</v>
      </c>
      <c r="E1375" s="20">
        <v>20814</v>
      </c>
      <c r="F1375" s="20">
        <v>228780</v>
      </c>
      <c r="G1375" s="21">
        <f t="shared" si="83"/>
        <v>249594</v>
      </c>
    </row>
    <row r="1376" spans="1:7" outlineLevel="2" x14ac:dyDescent="0.2">
      <c r="A1376" s="17">
        <f t="shared" si="84"/>
        <v>3</v>
      </c>
      <c r="B1376" s="18" t="s">
        <v>1929</v>
      </c>
      <c r="C1376" s="18" t="s">
        <v>1933</v>
      </c>
      <c r="D1376" s="19" t="s">
        <v>1934</v>
      </c>
      <c r="E1376" s="20"/>
      <c r="F1376" s="20">
        <v>52710</v>
      </c>
      <c r="G1376" s="21">
        <f t="shared" si="83"/>
        <v>52710</v>
      </c>
    </row>
    <row r="1377" spans="1:7" outlineLevel="2" x14ac:dyDescent="0.2">
      <c r="A1377" s="17">
        <f t="shared" si="84"/>
        <v>4</v>
      </c>
      <c r="B1377" s="18" t="s">
        <v>1929</v>
      </c>
      <c r="C1377" s="18" t="s">
        <v>1935</v>
      </c>
      <c r="D1377" s="19" t="s">
        <v>1936</v>
      </c>
      <c r="E1377" s="20">
        <v>49719</v>
      </c>
      <c r="F1377" s="20"/>
      <c r="G1377" s="21">
        <f t="shared" si="83"/>
        <v>49719</v>
      </c>
    </row>
    <row r="1378" spans="1:7" outlineLevel="2" x14ac:dyDescent="0.2">
      <c r="A1378" s="17">
        <f t="shared" si="84"/>
        <v>5</v>
      </c>
      <c r="B1378" s="22" t="s">
        <v>1929</v>
      </c>
      <c r="C1378" s="22" t="s">
        <v>1937</v>
      </c>
      <c r="D1378" s="23" t="s">
        <v>625</v>
      </c>
      <c r="E1378" s="20"/>
      <c r="F1378" s="20">
        <v>50880</v>
      </c>
      <c r="G1378" s="21">
        <f t="shared" si="83"/>
        <v>50880</v>
      </c>
    </row>
    <row r="1379" spans="1:7" outlineLevel="2" x14ac:dyDescent="0.2">
      <c r="A1379" s="17">
        <f t="shared" si="84"/>
        <v>6</v>
      </c>
      <c r="B1379" s="22" t="s">
        <v>1929</v>
      </c>
      <c r="C1379" s="22" t="s">
        <v>1930</v>
      </c>
      <c r="D1379" s="23" t="s">
        <v>1938</v>
      </c>
      <c r="E1379" s="20"/>
      <c r="F1379" s="20">
        <v>339390</v>
      </c>
      <c r="G1379" s="21">
        <f t="shared" si="83"/>
        <v>339390</v>
      </c>
    </row>
    <row r="1380" spans="1:7" outlineLevel="2" x14ac:dyDescent="0.2">
      <c r="A1380" s="17">
        <f t="shared" si="84"/>
        <v>7</v>
      </c>
      <c r="B1380" s="22" t="s">
        <v>1929</v>
      </c>
      <c r="C1380" s="22" t="s">
        <v>1930</v>
      </c>
      <c r="D1380" s="23" t="s">
        <v>1939</v>
      </c>
      <c r="E1380" s="20"/>
      <c r="F1380" s="20">
        <v>160206</v>
      </c>
      <c r="G1380" s="21">
        <f t="shared" si="83"/>
        <v>160206</v>
      </c>
    </row>
    <row r="1381" spans="1:7" outlineLevel="2" x14ac:dyDescent="0.2">
      <c r="A1381" s="17">
        <f t="shared" si="84"/>
        <v>8</v>
      </c>
      <c r="B1381" s="22" t="s">
        <v>1929</v>
      </c>
      <c r="C1381" s="22" t="s">
        <v>1930</v>
      </c>
      <c r="D1381" s="23" t="s">
        <v>1940</v>
      </c>
      <c r="E1381" s="20"/>
      <c r="F1381" s="20">
        <v>112740</v>
      </c>
      <c r="G1381" s="21">
        <f t="shared" si="83"/>
        <v>112740</v>
      </c>
    </row>
    <row r="1382" spans="1:7" outlineLevel="2" x14ac:dyDescent="0.2">
      <c r="A1382" s="17">
        <f t="shared" si="84"/>
        <v>9</v>
      </c>
      <c r="B1382" s="22" t="s">
        <v>1929</v>
      </c>
      <c r="C1382" s="22" t="s">
        <v>1941</v>
      </c>
      <c r="D1382" s="23" t="s">
        <v>1942</v>
      </c>
      <c r="E1382" s="20"/>
      <c r="F1382" s="20">
        <v>53640</v>
      </c>
      <c r="G1382" s="21">
        <f t="shared" si="83"/>
        <v>53640</v>
      </c>
    </row>
    <row r="1383" spans="1:7" outlineLevel="1" x14ac:dyDescent="0.2">
      <c r="A1383" s="17"/>
      <c r="B1383" s="24" t="s">
        <v>1943</v>
      </c>
      <c r="C1383" s="22"/>
      <c r="D1383" s="23"/>
      <c r="E1383" s="20">
        <f>SUBTOTAL(9,E1374:E1382)</f>
        <v>220345.56</v>
      </c>
      <c r="F1383" s="20">
        <f>SUBTOTAL(9,F1374:F1382)</f>
        <v>1644176</v>
      </c>
      <c r="G1383" s="21">
        <f>SUBTOTAL(9,G1374:G1382)</f>
        <v>1864521.56</v>
      </c>
    </row>
    <row r="1384" spans="1:7" outlineLevel="2" x14ac:dyDescent="0.2">
      <c r="A1384" s="17">
        <v>1</v>
      </c>
      <c r="B1384" s="22" t="s">
        <v>1944</v>
      </c>
      <c r="C1384" s="22" t="s">
        <v>1945</v>
      </c>
      <c r="D1384" s="23" t="s">
        <v>1946</v>
      </c>
      <c r="E1384" s="20">
        <v>433364.42</v>
      </c>
      <c r="F1384" s="20">
        <v>513680</v>
      </c>
      <c r="G1384" s="21">
        <f t="shared" si="83"/>
        <v>947044.41999999993</v>
      </c>
    </row>
    <row r="1385" spans="1:7" outlineLevel="2" x14ac:dyDescent="0.2">
      <c r="A1385" s="17">
        <f t="shared" ref="A1385:A1427" si="85">+A1384+1</f>
        <v>2</v>
      </c>
      <c r="B1385" s="18" t="s">
        <v>1944</v>
      </c>
      <c r="C1385" s="18" t="s">
        <v>1945</v>
      </c>
      <c r="D1385" s="19" t="s">
        <v>1947</v>
      </c>
      <c r="E1385" s="20"/>
      <c r="F1385" s="20">
        <v>92370</v>
      </c>
      <c r="G1385" s="21">
        <f t="shared" si="83"/>
        <v>92370</v>
      </c>
    </row>
    <row r="1386" spans="1:7" outlineLevel="2" x14ac:dyDescent="0.2">
      <c r="A1386" s="17">
        <f t="shared" si="85"/>
        <v>3</v>
      </c>
      <c r="B1386" s="18" t="s">
        <v>1944</v>
      </c>
      <c r="C1386" s="18" t="s">
        <v>1948</v>
      </c>
      <c r="D1386" s="19" t="s">
        <v>1949</v>
      </c>
      <c r="E1386" s="20">
        <v>5694</v>
      </c>
      <c r="F1386" s="20">
        <v>118380</v>
      </c>
      <c r="G1386" s="21">
        <f t="shared" si="83"/>
        <v>124074</v>
      </c>
    </row>
    <row r="1387" spans="1:7" outlineLevel="2" x14ac:dyDescent="0.2">
      <c r="A1387" s="17">
        <f t="shared" si="85"/>
        <v>4</v>
      </c>
      <c r="B1387" s="18" t="s">
        <v>1944</v>
      </c>
      <c r="C1387" s="18" t="s">
        <v>1950</v>
      </c>
      <c r="D1387" s="19" t="s">
        <v>1951</v>
      </c>
      <c r="E1387" s="20">
        <v>30402</v>
      </c>
      <c r="F1387" s="20">
        <v>209040</v>
      </c>
      <c r="G1387" s="21">
        <f t="shared" si="83"/>
        <v>239442</v>
      </c>
    </row>
    <row r="1388" spans="1:7" outlineLevel="2" x14ac:dyDescent="0.2">
      <c r="A1388" s="17">
        <f t="shared" si="85"/>
        <v>5</v>
      </c>
      <c r="B1388" s="18" t="s">
        <v>1944</v>
      </c>
      <c r="C1388" s="18" t="s">
        <v>1952</v>
      </c>
      <c r="D1388" s="19" t="s">
        <v>1953</v>
      </c>
      <c r="E1388" s="20">
        <v>14770.11</v>
      </c>
      <c r="F1388" s="20"/>
      <c r="G1388" s="21">
        <f t="shared" si="83"/>
        <v>14770.11</v>
      </c>
    </row>
    <row r="1389" spans="1:7" outlineLevel="2" x14ac:dyDescent="0.2">
      <c r="A1389" s="17">
        <f t="shared" si="85"/>
        <v>6</v>
      </c>
      <c r="B1389" s="18" t="s">
        <v>1944</v>
      </c>
      <c r="C1389" s="18" t="s">
        <v>1954</v>
      </c>
      <c r="D1389" s="19" t="s">
        <v>1955</v>
      </c>
      <c r="E1389" s="20">
        <v>1609.2</v>
      </c>
      <c r="F1389" s="20">
        <v>53640</v>
      </c>
      <c r="G1389" s="21">
        <f t="shared" si="83"/>
        <v>55249.2</v>
      </c>
    </row>
    <row r="1390" spans="1:7" outlineLevel="2" x14ac:dyDescent="0.2">
      <c r="A1390" s="17">
        <f t="shared" si="85"/>
        <v>7</v>
      </c>
      <c r="B1390" s="18" t="s">
        <v>1944</v>
      </c>
      <c r="C1390" s="18" t="s">
        <v>1945</v>
      </c>
      <c r="D1390" s="19" t="s">
        <v>1956</v>
      </c>
      <c r="E1390" s="20">
        <v>6822</v>
      </c>
      <c r="F1390" s="20">
        <v>162450</v>
      </c>
      <c r="G1390" s="21">
        <f t="shared" si="83"/>
        <v>169272</v>
      </c>
    </row>
    <row r="1391" spans="1:7" outlineLevel="2" x14ac:dyDescent="0.2">
      <c r="A1391" s="17">
        <f t="shared" si="85"/>
        <v>8</v>
      </c>
      <c r="B1391" s="18" t="s">
        <v>1944</v>
      </c>
      <c r="C1391" s="18" t="s">
        <v>1945</v>
      </c>
      <c r="D1391" s="19" t="s">
        <v>1957</v>
      </c>
      <c r="E1391" s="20">
        <v>32102.67</v>
      </c>
      <c r="F1391" s="20"/>
      <c r="G1391" s="21">
        <f t="shared" si="83"/>
        <v>32102.67</v>
      </c>
    </row>
    <row r="1392" spans="1:7" outlineLevel="2" x14ac:dyDescent="0.2">
      <c r="A1392" s="17">
        <f t="shared" si="85"/>
        <v>9</v>
      </c>
      <c r="B1392" s="18" t="s">
        <v>1944</v>
      </c>
      <c r="C1392" s="18" t="s">
        <v>1945</v>
      </c>
      <c r="D1392" s="19" t="s">
        <v>1958</v>
      </c>
      <c r="E1392" s="20">
        <v>4122</v>
      </c>
      <c r="F1392" s="20">
        <v>82440</v>
      </c>
      <c r="G1392" s="21">
        <f t="shared" si="83"/>
        <v>86562</v>
      </c>
    </row>
    <row r="1393" spans="1:7" outlineLevel="2" x14ac:dyDescent="0.2">
      <c r="A1393" s="17">
        <f t="shared" si="85"/>
        <v>10</v>
      </c>
      <c r="B1393" s="18" t="s">
        <v>1944</v>
      </c>
      <c r="C1393" s="18" t="s">
        <v>1959</v>
      </c>
      <c r="D1393" s="19" t="s">
        <v>1960</v>
      </c>
      <c r="E1393" s="20">
        <v>29512.02</v>
      </c>
      <c r="F1393" s="20"/>
      <c r="G1393" s="21">
        <f t="shared" si="83"/>
        <v>29512.02</v>
      </c>
    </row>
    <row r="1394" spans="1:7" outlineLevel="2" x14ac:dyDescent="0.2">
      <c r="A1394" s="17">
        <f t="shared" si="85"/>
        <v>11</v>
      </c>
      <c r="B1394" s="18" t="s">
        <v>1944</v>
      </c>
      <c r="C1394" s="18" t="s">
        <v>1959</v>
      </c>
      <c r="D1394" s="19" t="s">
        <v>1961</v>
      </c>
      <c r="E1394" s="20">
        <v>55654.53</v>
      </c>
      <c r="F1394" s="20">
        <v>113880</v>
      </c>
      <c r="G1394" s="21">
        <f t="shared" si="83"/>
        <v>169534.53</v>
      </c>
    </row>
    <row r="1395" spans="1:7" outlineLevel="2" x14ac:dyDescent="0.2">
      <c r="A1395" s="17">
        <f t="shared" si="85"/>
        <v>12</v>
      </c>
      <c r="B1395" s="22" t="s">
        <v>1944</v>
      </c>
      <c r="C1395" s="22" t="s">
        <v>1962</v>
      </c>
      <c r="D1395" s="23" t="s">
        <v>1963</v>
      </c>
      <c r="E1395" s="20">
        <v>1637.1</v>
      </c>
      <c r="F1395" s="20">
        <v>54570</v>
      </c>
      <c r="G1395" s="21">
        <f t="shared" si="83"/>
        <v>56207.1</v>
      </c>
    </row>
    <row r="1396" spans="1:7" outlineLevel="2" x14ac:dyDescent="0.2">
      <c r="A1396" s="17">
        <f t="shared" si="85"/>
        <v>13</v>
      </c>
      <c r="B1396" s="22" t="s">
        <v>1944</v>
      </c>
      <c r="C1396" s="22" t="s">
        <v>1950</v>
      </c>
      <c r="D1396" s="23" t="s">
        <v>1964</v>
      </c>
      <c r="E1396" s="20">
        <v>3108.6</v>
      </c>
      <c r="F1396" s="20">
        <v>103620</v>
      </c>
      <c r="G1396" s="21">
        <f t="shared" si="83"/>
        <v>106728.6</v>
      </c>
    </row>
    <row r="1397" spans="1:7" outlineLevel="2" x14ac:dyDescent="0.2">
      <c r="A1397" s="17">
        <f t="shared" si="85"/>
        <v>14</v>
      </c>
      <c r="B1397" s="22" t="s">
        <v>1944</v>
      </c>
      <c r="C1397" s="22" t="s">
        <v>1950</v>
      </c>
      <c r="D1397" s="23" t="s">
        <v>1965</v>
      </c>
      <c r="E1397" s="20">
        <v>18378</v>
      </c>
      <c r="F1397" s="20">
        <v>53640</v>
      </c>
      <c r="G1397" s="21">
        <f t="shared" si="83"/>
        <v>72018</v>
      </c>
    </row>
    <row r="1398" spans="1:7" outlineLevel="2" x14ac:dyDescent="0.2">
      <c r="A1398" s="17">
        <f t="shared" si="85"/>
        <v>15</v>
      </c>
      <c r="B1398" s="22" t="s">
        <v>1944</v>
      </c>
      <c r="C1398" s="22" t="s">
        <v>1950</v>
      </c>
      <c r="D1398" s="23" t="s">
        <v>1966</v>
      </c>
      <c r="E1398" s="20">
        <v>3410.1</v>
      </c>
      <c r="F1398" s="20">
        <v>113670</v>
      </c>
      <c r="G1398" s="21">
        <f t="shared" si="83"/>
        <v>117080.1</v>
      </c>
    </row>
    <row r="1399" spans="1:7" outlineLevel="2" x14ac:dyDescent="0.2">
      <c r="A1399" s="17">
        <f t="shared" si="85"/>
        <v>16</v>
      </c>
      <c r="B1399" s="22" t="s">
        <v>1944</v>
      </c>
      <c r="C1399" s="22" t="s">
        <v>1967</v>
      </c>
      <c r="D1399" s="23" t="s">
        <v>1968</v>
      </c>
      <c r="E1399" s="20">
        <v>3163.5</v>
      </c>
      <c r="F1399" s="20">
        <v>105450</v>
      </c>
      <c r="G1399" s="21">
        <f t="shared" si="83"/>
        <v>108613.5</v>
      </c>
    </row>
    <row r="1400" spans="1:7" outlineLevel="2" x14ac:dyDescent="0.2">
      <c r="A1400" s="17">
        <f t="shared" si="85"/>
        <v>17</v>
      </c>
      <c r="B1400" s="22" t="s">
        <v>1944</v>
      </c>
      <c r="C1400" s="22" t="s">
        <v>1967</v>
      </c>
      <c r="D1400" s="23" t="s">
        <v>1969</v>
      </c>
      <c r="E1400" s="20">
        <v>20057.16</v>
      </c>
      <c r="F1400" s="20">
        <v>56370</v>
      </c>
      <c r="G1400" s="21">
        <f t="shared" si="83"/>
        <v>76427.16</v>
      </c>
    </row>
    <row r="1401" spans="1:7" outlineLevel="2" x14ac:dyDescent="0.2">
      <c r="A1401" s="17">
        <f t="shared" si="85"/>
        <v>18</v>
      </c>
      <c r="B1401" s="22" t="s">
        <v>1944</v>
      </c>
      <c r="C1401" s="22" t="s">
        <v>1967</v>
      </c>
      <c r="D1401" s="23" t="s">
        <v>1970</v>
      </c>
      <c r="E1401" s="20">
        <v>1526.4</v>
      </c>
      <c r="F1401" s="20">
        <v>51810</v>
      </c>
      <c r="G1401" s="21">
        <f t="shared" si="83"/>
        <v>53336.4</v>
      </c>
    </row>
    <row r="1402" spans="1:7" outlineLevel="2" x14ac:dyDescent="0.2">
      <c r="A1402" s="17">
        <f t="shared" si="85"/>
        <v>19</v>
      </c>
      <c r="B1402" s="22" t="s">
        <v>1944</v>
      </c>
      <c r="C1402" s="22" t="s">
        <v>1948</v>
      </c>
      <c r="D1402" s="23" t="s">
        <v>1971</v>
      </c>
      <c r="E1402" s="20">
        <v>1663.2</v>
      </c>
      <c r="F1402" s="20">
        <v>55440</v>
      </c>
      <c r="G1402" s="21">
        <f t="shared" si="83"/>
        <v>57103.199999999997</v>
      </c>
    </row>
    <row r="1403" spans="1:7" outlineLevel="2" x14ac:dyDescent="0.2">
      <c r="A1403" s="17">
        <f t="shared" si="85"/>
        <v>20</v>
      </c>
      <c r="B1403" s="22" t="s">
        <v>1944</v>
      </c>
      <c r="C1403" s="22" t="s">
        <v>1972</v>
      </c>
      <c r="D1403" s="23" t="s">
        <v>1973</v>
      </c>
      <c r="E1403" s="20">
        <v>2869.2</v>
      </c>
      <c r="F1403" s="20">
        <v>95640</v>
      </c>
      <c r="G1403" s="21">
        <f t="shared" si="83"/>
        <v>98509.2</v>
      </c>
    </row>
    <row r="1404" spans="1:7" outlineLevel="2" x14ac:dyDescent="0.2">
      <c r="A1404" s="17">
        <f t="shared" si="85"/>
        <v>21</v>
      </c>
      <c r="B1404" s="22" t="s">
        <v>1944</v>
      </c>
      <c r="C1404" s="22" t="s">
        <v>1952</v>
      </c>
      <c r="D1404" s="23" t="s">
        <v>1974</v>
      </c>
      <c r="E1404" s="20">
        <v>1199.7</v>
      </c>
      <c r="F1404" s="20">
        <v>39210</v>
      </c>
      <c r="G1404" s="21">
        <f t="shared" si="83"/>
        <v>40409.699999999997</v>
      </c>
    </row>
    <row r="1405" spans="1:7" outlineLevel="2" x14ac:dyDescent="0.2">
      <c r="A1405" s="17">
        <f t="shared" si="85"/>
        <v>22</v>
      </c>
      <c r="B1405" s="22" t="s">
        <v>1944</v>
      </c>
      <c r="C1405" s="22" t="s">
        <v>1954</v>
      </c>
      <c r="D1405" s="23" t="s">
        <v>1975</v>
      </c>
      <c r="E1405" s="20">
        <v>1581.3</v>
      </c>
      <c r="F1405" s="20">
        <v>52710</v>
      </c>
      <c r="G1405" s="21">
        <f t="shared" si="83"/>
        <v>54291.3</v>
      </c>
    </row>
    <row r="1406" spans="1:7" outlineLevel="2" x14ac:dyDescent="0.2">
      <c r="A1406" s="17">
        <f t="shared" si="85"/>
        <v>23</v>
      </c>
      <c r="B1406" s="22" t="s">
        <v>1944</v>
      </c>
      <c r="C1406" s="22" t="s">
        <v>1976</v>
      </c>
      <c r="D1406" s="23" t="s">
        <v>98</v>
      </c>
      <c r="E1406" s="20">
        <v>32530.32</v>
      </c>
      <c r="F1406" s="20"/>
      <c r="G1406" s="21">
        <f t="shared" si="83"/>
        <v>32530.32</v>
      </c>
    </row>
    <row r="1407" spans="1:7" outlineLevel="2" x14ac:dyDescent="0.2">
      <c r="A1407" s="17">
        <f t="shared" si="85"/>
        <v>24</v>
      </c>
      <c r="B1407" s="22" t="s">
        <v>1944</v>
      </c>
      <c r="C1407" s="22" t="s">
        <v>1977</v>
      </c>
      <c r="D1407" s="23" t="s">
        <v>1978</v>
      </c>
      <c r="E1407" s="20">
        <v>131378.51999999999</v>
      </c>
      <c r="F1407" s="20"/>
      <c r="G1407" s="21">
        <f t="shared" si="83"/>
        <v>131378.51999999999</v>
      </c>
    </row>
    <row r="1408" spans="1:7" outlineLevel="2" x14ac:dyDescent="0.2">
      <c r="A1408" s="17">
        <f t="shared" si="85"/>
        <v>25</v>
      </c>
      <c r="B1408" s="22" t="s">
        <v>1944</v>
      </c>
      <c r="C1408" s="22" t="s">
        <v>1977</v>
      </c>
      <c r="D1408" s="23" t="s">
        <v>1979</v>
      </c>
      <c r="E1408" s="20"/>
      <c r="F1408" s="20">
        <v>47160</v>
      </c>
      <c r="G1408" s="21">
        <f t="shared" si="83"/>
        <v>47160</v>
      </c>
    </row>
    <row r="1409" spans="1:7" outlineLevel="2" x14ac:dyDescent="0.2">
      <c r="A1409" s="17">
        <f t="shared" si="85"/>
        <v>26</v>
      </c>
      <c r="B1409" s="22" t="s">
        <v>1944</v>
      </c>
      <c r="C1409" s="22" t="s">
        <v>1977</v>
      </c>
      <c r="D1409" s="23" t="s">
        <v>1980</v>
      </c>
      <c r="E1409" s="20">
        <v>4000</v>
      </c>
      <c r="F1409" s="20">
        <v>43710</v>
      </c>
      <c r="G1409" s="21">
        <f t="shared" si="83"/>
        <v>47710</v>
      </c>
    </row>
    <row r="1410" spans="1:7" outlineLevel="2" x14ac:dyDescent="0.2">
      <c r="A1410" s="17">
        <f t="shared" si="85"/>
        <v>27</v>
      </c>
      <c r="B1410" s="22" t="s">
        <v>1944</v>
      </c>
      <c r="C1410" s="22" t="s">
        <v>1977</v>
      </c>
      <c r="D1410" s="23" t="s">
        <v>1981</v>
      </c>
      <c r="E1410" s="20"/>
      <c r="F1410" s="20">
        <v>63000</v>
      </c>
      <c r="G1410" s="21">
        <f t="shared" si="83"/>
        <v>63000</v>
      </c>
    </row>
    <row r="1411" spans="1:7" outlineLevel="2" x14ac:dyDescent="0.2">
      <c r="A1411" s="17">
        <f t="shared" si="85"/>
        <v>28</v>
      </c>
      <c r="B1411" s="22" t="s">
        <v>1944</v>
      </c>
      <c r="C1411" s="22" t="s">
        <v>1982</v>
      </c>
      <c r="D1411" s="23" t="s">
        <v>1983</v>
      </c>
      <c r="E1411" s="20">
        <v>1870.2</v>
      </c>
      <c r="F1411" s="20">
        <v>62340</v>
      </c>
      <c r="G1411" s="21">
        <f t="shared" si="83"/>
        <v>64210.2</v>
      </c>
    </row>
    <row r="1412" spans="1:7" outlineLevel="2" x14ac:dyDescent="0.2">
      <c r="A1412" s="17">
        <f t="shared" si="85"/>
        <v>29</v>
      </c>
      <c r="B1412" s="22" t="s">
        <v>1944</v>
      </c>
      <c r="C1412" s="22" t="s">
        <v>1982</v>
      </c>
      <c r="D1412" s="23" t="s">
        <v>1984</v>
      </c>
      <c r="E1412" s="20">
        <v>51765.48</v>
      </c>
      <c r="F1412" s="20">
        <v>54860</v>
      </c>
      <c r="G1412" s="21">
        <f t="shared" si="83"/>
        <v>106625.48000000001</v>
      </c>
    </row>
    <row r="1413" spans="1:7" outlineLevel="2" x14ac:dyDescent="0.2">
      <c r="A1413" s="17">
        <f t="shared" si="85"/>
        <v>30</v>
      </c>
      <c r="B1413" s="22" t="s">
        <v>1944</v>
      </c>
      <c r="C1413" s="22" t="s">
        <v>1982</v>
      </c>
      <c r="D1413" s="23" t="s">
        <v>1985</v>
      </c>
      <c r="E1413" s="20">
        <f>2000.7+6480</f>
        <v>8480.7000000000007</v>
      </c>
      <c r="F1413" s="20">
        <v>66690</v>
      </c>
      <c r="G1413" s="21">
        <f t="shared" si="83"/>
        <v>75170.7</v>
      </c>
    </row>
    <row r="1414" spans="1:7" outlineLevel="2" x14ac:dyDescent="0.2">
      <c r="A1414" s="17">
        <f t="shared" si="85"/>
        <v>31</v>
      </c>
      <c r="B1414" s="22" t="s">
        <v>1944</v>
      </c>
      <c r="C1414" s="22" t="s">
        <v>1945</v>
      </c>
      <c r="D1414" s="23" t="s">
        <v>1986</v>
      </c>
      <c r="E1414" s="20">
        <v>1663.2</v>
      </c>
      <c r="F1414" s="20">
        <v>55440</v>
      </c>
      <c r="G1414" s="21">
        <f t="shared" si="83"/>
        <v>57103.199999999997</v>
      </c>
    </row>
    <row r="1415" spans="1:7" outlineLevel="2" x14ac:dyDescent="0.2">
      <c r="A1415" s="17">
        <f t="shared" si="85"/>
        <v>32</v>
      </c>
      <c r="B1415" s="22" t="s">
        <v>1944</v>
      </c>
      <c r="C1415" s="22" t="s">
        <v>1945</v>
      </c>
      <c r="D1415" s="23" t="s">
        <v>1987</v>
      </c>
      <c r="E1415" s="20">
        <v>21794.55</v>
      </c>
      <c r="F1415" s="20"/>
      <c r="G1415" s="21">
        <f t="shared" si="83"/>
        <v>21794.55</v>
      </c>
    </row>
    <row r="1416" spans="1:7" outlineLevel="2" x14ac:dyDescent="0.2">
      <c r="A1416" s="17">
        <f t="shared" si="85"/>
        <v>33</v>
      </c>
      <c r="B1416" s="22" t="s">
        <v>1944</v>
      </c>
      <c r="C1416" s="22" t="s">
        <v>1945</v>
      </c>
      <c r="D1416" s="23" t="s">
        <v>1988</v>
      </c>
      <c r="E1416" s="20">
        <v>378912.08</v>
      </c>
      <c r="F1416" s="20"/>
      <c r="G1416" s="21">
        <f t="shared" si="83"/>
        <v>378912.08</v>
      </c>
    </row>
    <row r="1417" spans="1:7" outlineLevel="2" x14ac:dyDescent="0.2">
      <c r="A1417" s="17">
        <f t="shared" si="85"/>
        <v>34</v>
      </c>
      <c r="B1417" s="22" t="s">
        <v>1944</v>
      </c>
      <c r="C1417" s="22" t="s">
        <v>1945</v>
      </c>
      <c r="D1417" s="23" t="s">
        <v>1989</v>
      </c>
      <c r="E1417" s="20">
        <v>21463.14</v>
      </c>
      <c r="F1417" s="20"/>
      <c r="G1417" s="21">
        <f t="shared" si="83"/>
        <v>21463.14</v>
      </c>
    </row>
    <row r="1418" spans="1:7" outlineLevel="2" x14ac:dyDescent="0.2">
      <c r="A1418" s="17">
        <f t="shared" si="85"/>
        <v>35</v>
      </c>
      <c r="B1418" s="22" t="s">
        <v>1944</v>
      </c>
      <c r="C1418" s="22" t="s">
        <v>1945</v>
      </c>
      <c r="D1418" s="23" t="s">
        <v>1990</v>
      </c>
      <c r="E1418" s="20">
        <v>23711.25</v>
      </c>
      <c r="F1418" s="20">
        <v>55770</v>
      </c>
      <c r="G1418" s="21">
        <f t="shared" si="83"/>
        <v>79481.25</v>
      </c>
    </row>
    <row r="1419" spans="1:7" outlineLevel="2" x14ac:dyDescent="0.2">
      <c r="A1419" s="17">
        <f t="shared" si="85"/>
        <v>36</v>
      </c>
      <c r="B1419" s="22" t="s">
        <v>1944</v>
      </c>
      <c r="C1419" s="22" t="s">
        <v>1945</v>
      </c>
      <c r="D1419" s="23" t="s">
        <v>1991</v>
      </c>
      <c r="E1419" s="20">
        <v>2167.1999999999998</v>
      </c>
      <c r="F1419" s="20">
        <v>72240</v>
      </c>
      <c r="G1419" s="21">
        <f t="shared" si="83"/>
        <v>74407.199999999997</v>
      </c>
    </row>
    <row r="1420" spans="1:7" outlineLevel="2" x14ac:dyDescent="0.2">
      <c r="A1420" s="17">
        <f t="shared" si="85"/>
        <v>37</v>
      </c>
      <c r="B1420" s="22" t="s">
        <v>1944</v>
      </c>
      <c r="C1420" s="22" t="s">
        <v>1959</v>
      </c>
      <c r="D1420" s="23" t="s">
        <v>1992</v>
      </c>
      <c r="E1420" s="20">
        <v>122785.35</v>
      </c>
      <c r="F1420" s="20"/>
      <c r="G1420" s="21">
        <f t="shared" si="83"/>
        <v>122785.35</v>
      </c>
    </row>
    <row r="1421" spans="1:7" outlineLevel="2" x14ac:dyDescent="0.2">
      <c r="A1421" s="17">
        <f t="shared" si="85"/>
        <v>38</v>
      </c>
      <c r="B1421" s="22" t="s">
        <v>1944</v>
      </c>
      <c r="C1421" s="22" t="s">
        <v>1959</v>
      </c>
      <c r="D1421" s="23" t="s">
        <v>1993</v>
      </c>
      <c r="E1421" s="20">
        <v>1554.3</v>
      </c>
      <c r="F1421" s="20">
        <v>51810</v>
      </c>
      <c r="G1421" s="21">
        <f t="shared" ref="G1421:G1427" si="86">+E1421+F1421</f>
        <v>53364.3</v>
      </c>
    </row>
    <row r="1422" spans="1:7" outlineLevel="2" x14ac:dyDescent="0.2">
      <c r="A1422" s="17">
        <f t="shared" si="85"/>
        <v>39</v>
      </c>
      <c r="B1422" s="22" t="s">
        <v>1944</v>
      </c>
      <c r="C1422" s="22" t="s">
        <v>1959</v>
      </c>
      <c r="D1422" s="23" t="s">
        <v>1994</v>
      </c>
      <c r="E1422" s="20">
        <f>1637.1+1009.8</f>
        <v>2646.8999999999996</v>
      </c>
      <c r="F1422" s="20">
        <f>54570+33660</f>
        <v>88230</v>
      </c>
      <c r="G1422" s="21">
        <f t="shared" si="86"/>
        <v>90876.9</v>
      </c>
    </row>
    <row r="1423" spans="1:7" outlineLevel="2" x14ac:dyDescent="0.2">
      <c r="A1423" s="17">
        <f t="shared" si="85"/>
        <v>40</v>
      </c>
      <c r="B1423" s="22" t="s">
        <v>1944</v>
      </c>
      <c r="C1423" s="22" t="s">
        <v>1959</v>
      </c>
      <c r="D1423" s="23" t="s">
        <v>1995</v>
      </c>
      <c r="E1423" s="20">
        <v>1498.5</v>
      </c>
      <c r="F1423" s="20">
        <v>49950</v>
      </c>
      <c r="G1423" s="21">
        <f t="shared" si="86"/>
        <v>51448.5</v>
      </c>
    </row>
    <row r="1424" spans="1:7" outlineLevel="2" x14ac:dyDescent="0.2">
      <c r="A1424" s="17">
        <f t="shared" si="85"/>
        <v>41</v>
      </c>
      <c r="B1424" s="22" t="s">
        <v>1944</v>
      </c>
      <c r="C1424" s="22" t="s">
        <v>1996</v>
      </c>
      <c r="D1424" s="23" t="s">
        <v>1997</v>
      </c>
      <c r="E1424" s="20">
        <v>16111.5</v>
      </c>
      <c r="F1424" s="20">
        <v>125880</v>
      </c>
      <c r="G1424" s="21">
        <f t="shared" si="86"/>
        <v>141991.5</v>
      </c>
    </row>
    <row r="1425" spans="1:7" outlineLevel="2" x14ac:dyDescent="0.2">
      <c r="A1425" s="17">
        <f t="shared" si="85"/>
        <v>42</v>
      </c>
      <c r="B1425" s="22" t="s">
        <v>1944</v>
      </c>
      <c r="C1425" s="22" t="s">
        <v>1998</v>
      </c>
      <c r="D1425" s="23" t="s">
        <v>1999</v>
      </c>
      <c r="E1425" s="20">
        <v>1470.06</v>
      </c>
      <c r="F1425" s="20">
        <v>49020</v>
      </c>
      <c r="G1425" s="21">
        <f t="shared" si="86"/>
        <v>50490.06</v>
      </c>
    </row>
    <row r="1426" spans="1:7" outlineLevel="2" x14ac:dyDescent="0.2">
      <c r="A1426" s="17">
        <f t="shared" si="85"/>
        <v>43</v>
      </c>
      <c r="B1426" s="22" t="s">
        <v>1944</v>
      </c>
      <c r="C1426" s="22" t="s">
        <v>2000</v>
      </c>
      <c r="D1426" s="23" t="s">
        <v>2001</v>
      </c>
      <c r="E1426" s="20">
        <f>1581.3+3052.8</f>
        <v>4634.1000000000004</v>
      </c>
      <c r="F1426" s="20">
        <f>52710+101760</f>
        <v>154470</v>
      </c>
      <c r="G1426" s="21">
        <f t="shared" si="86"/>
        <v>159104.1</v>
      </c>
    </row>
    <row r="1427" spans="1:7" outlineLevel="2" x14ac:dyDescent="0.2">
      <c r="A1427" s="49">
        <f t="shared" si="85"/>
        <v>44</v>
      </c>
      <c r="B1427" s="50" t="s">
        <v>1944</v>
      </c>
      <c r="C1427" s="50" t="s">
        <v>2000</v>
      </c>
      <c r="D1427" s="51" t="s">
        <v>2002</v>
      </c>
      <c r="E1427" s="52">
        <v>1308.5999999999999</v>
      </c>
      <c r="F1427" s="52">
        <v>92640</v>
      </c>
      <c r="G1427" s="53">
        <f t="shared" si="86"/>
        <v>93948.6</v>
      </c>
    </row>
    <row r="1428" spans="1:7" outlineLevel="1" x14ac:dyDescent="0.2">
      <c r="A1428" s="17"/>
      <c r="B1428" s="24" t="s">
        <v>2003</v>
      </c>
      <c r="C1428" s="22"/>
      <c r="D1428" s="23"/>
      <c r="E1428" s="20">
        <f>SUBTOTAL(9,E1384:E1427)</f>
        <v>1504393.16</v>
      </c>
      <c r="F1428" s="20">
        <f>SUBTOTAL(9,F1384:F1427)</f>
        <v>3261220</v>
      </c>
      <c r="G1428" s="21">
        <f>SUBTOTAL(9,G1384:G1427)</f>
        <v>4765613.16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6535433070866143" header="0.23622047244094491" footer="0.43307086614173229"/>
  <pageSetup paperSize="9" orientation="landscape" horizontalDpi="300" verticalDpi="300" r:id="rId1"/>
  <headerFooter alignWithMargins="0">
    <oddHeader>&amp;R&amp;"TH SarabunPSK,ตัวหนา"&amp;16หน้าที่ &amp;P</oddHeader>
  </headerFooter>
  <rowBreaks count="88" manualBreakCount="88">
    <brk id="18" max="16383" man="1"/>
    <brk id="42" max="16383" man="1"/>
    <brk id="77" max="16383" man="1"/>
    <brk id="99" max="16383" man="1"/>
    <brk id="131" max="16383" man="1"/>
    <brk id="139" max="16383" man="1"/>
    <brk id="142" max="16383" man="1"/>
    <brk id="154" max="16383" man="1"/>
    <brk id="162" max="16383" man="1"/>
    <brk id="168" max="16383" man="1"/>
    <brk id="189" max="16383" man="1"/>
    <brk id="203" max="16383" man="1"/>
    <brk id="237" max="16383" man="1"/>
    <brk id="279" max="16383" man="1"/>
    <brk id="295" max="16383" man="1"/>
    <brk id="303" max="16383" man="1"/>
    <brk id="318" max="16383" man="1"/>
    <brk id="326" max="16383" man="1"/>
    <brk id="338" max="16383" man="1"/>
    <brk id="364" max="16383" man="1"/>
    <brk id="367" max="16383" man="1"/>
    <brk id="399" max="16383" man="1"/>
    <brk id="421" max="16383" man="1"/>
    <brk id="443" max="16383" man="1"/>
    <brk id="452" max="16383" man="1"/>
    <brk id="469" max="16383" man="1"/>
    <brk id="504" max="16383" man="1"/>
    <brk id="507" max="16383" man="1"/>
    <brk id="514" max="16383" man="1"/>
    <brk id="517" max="16383" man="1"/>
    <brk id="551" max="16383" man="1"/>
    <brk id="560" max="16383" man="1"/>
    <brk id="568" max="16383" man="1"/>
    <brk id="571" max="16383" man="1"/>
    <brk id="593" max="16383" man="1"/>
    <brk id="610" max="16383" man="1"/>
    <brk id="618" max="16383" man="1"/>
    <brk id="632" max="16383" man="1"/>
    <brk id="639" max="16383" man="1"/>
    <brk id="661" max="16383" man="1"/>
    <brk id="682" max="16383" man="1"/>
    <brk id="716" max="16383" man="1"/>
    <brk id="738" max="16383" man="1"/>
    <brk id="763" max="16383" man="1"/>
    <brk id="779" max="16383" man="1"/>
    <brk id="782" max="16383" man="1"/>
    <brk id="790" max="16383" man="1"/>
    <brk id="817" max="16383" man="1"/>
    <brk id="829" max="16383" man="1"/>
    <brk id="846" max="16383" man="1"/>
    <brk id="863" max="16383" man="1"/>
    <brk id="866" max="16383" man="1"/>
    <brk id="880" max="16383" man="1"/>
    <brk id="921" max="16383" man="1"/>
    <brk id="926" max="16383" man="1"/>
    <brk id="935" max="16383" man="1"/>
    <brk id="952" max="16383" man="1"/>
    <brk id="961" max="16383" man="1"/>
    <brk id="997" max="16383" man="1"/>
    <brk id="1011" max="16383" man="1"/>
    <brk id="1036" max="16383" man="1"/>
    <brk id="1062" max="16383" man="1"/>
    <brk id="1065" max="16383" man="1"/>
    <brk id="1090" max="16383" man="1"/>
    <brk id="1093" max="16383" man="1"/>
    <brk id="1110" max="16383" man="1"/>
    <brk id="1113" max="16383" man="1"/>
    <brk id="1119" max="16383" man="1"/>
    <brk id="1126" max="16383" man="1"/>
    <brk id="1129" max="16383" man="1"/>
    <brk id="1134" max="16383" man="1"/>
    <brk id="1157" max="16383" man="1"/>
    <brk id="1169" max="16383" man="1"/>
    <brk id="1172" max="16383" man="1"/>
    <brk id="1189" max="16383" man="1"/>
    <brk id="1206" max="16383" man="1"/>
    <brk id="1224" max="16383" man="1"/>
    <brk id="1246" max="16383" man="1"/>
    <brk id="1279" max="16383" man="1"/>
    <brk id="1292" max="16383" man="1"/>
    <brk id="1296" max="16383" man="1"/>
    <brk id="1302" max="16383" man="1"/>
    <brk id="1335" max="16383" man="1"/>
    <brk id="1370" max="16383" man="1"/>
    <brk id="1373" max="16383" man="1"/>
    <brk id="1380" max="16383" man="1"/>
    <brk id="1383" max="16383" man="1"/>
    <brk id="14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รายละเอียด</vt:lpstr>
      <vt:lpstr>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2017-09-20T03:26:18Z</dcterms:created>
  <dcterms:modified xsi:type="dcterms:W3CDTF">2017-09-20T03:26:44Z</dcterms:modified>
</cp:coreProperties>
</file>