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120" windowHeight="8190" tabRatio="607" firstSheet="7" activeTab="12"/>
  </bookViews>
  <sheets>
    <sheet name="ตาราง 1(2556)" sheetId="1" r:id="rId1"/>
    <sheet name="ตาราง 2 (2556)" sheetId="2" r:id="rId2"/>
    <sheet name="ตาราง 3 (2556)" sheetId="3" r:id="rId3"/>
    <sheet name="ตาราง 4 (2556)" sheetId="4" r:id="rId4"/>
    <sheet name="ตาราง 5 (2556)" sheetId="5" r:id="rId5"/>
    <sheet name="ตาราง 6 (2556)" sheetId="6" r:id="rId6"/>
    <sheet name="ตาราง 7 (2556)" sheetId="7" r:id="rId7"/>
    <sheet name="ตาราง 8 (2556)" sheetId="8" r:id="rId8"/>
    <sheet name="ตาราง 9 (2556)" sheetId="9" r:id="rId9"/>
    <sheet name="ตาราง 10 (2556)" sheetId="10" r:id="rId10"/>
    <sheet name="ตาราง 11 (ปี 2555)" sheetId="11" r:id="rId11"/>
    <sheet name="ตาราง 11 (ปี 2556)" sheetId="12" r:id="rId12"/>
    <sheet name="ตาราง 12 ( ปี 2556)" sheetId="13" r:id="rId13"/>
  </sheets>
  <definedNames>
    <definedName name="_xlnm.Print_Titles" localSheetId="2">'ตาราง 3 (2556)'!$3:$4</definedName>
    <definedName name="_xlnm.Print_Titles" localSheetId="4">'ตาราง 5 (2556)'!$3:$4</definedName>
    <definedName name="_xlnm.Print_Titles" localSheetId="6">'ตาราง 7 (2556)'!$4:$5</definedName>
    <definedName name="_xlnm.Print_Titles" localSheetId="8">'ตาราง 9 (2556)'!$4:$5</definedName>
  </definedNames>
  <calcPr fullCalcOnLoad="1"/>
</workbook>
</file>

<file path=xl/sharedStrings.xml><?xml version="1.0" encoding="utf-8"?>
<sst xmlns="http://schemas.openxmlformats.org/spreadsheetml/2006/main" count="1989" uniqueCount="964">
  <si>
    <t>บริหารจัดการที่ดีประจำปี 2556</t>
  </si>
  <si>
    <t>อปท. ที่ได้รับการตรวจสอบบัญชี การคลัง การเงิน</t>
  </si>
  <si>
    <t>และตรวจแนะนำการควบคุมภายใน</t>
  </si>
  <si>
    <t>2. บำรุงรักษาอุปกรณ์โครงการระบบบัญชี</t>
  </si>
  <si>
    <t>คอมพิวเตอร์ของ อปท. e-Laas (ของเดิม) และระบบ</t>
  </si>
  <si>
    <t>ฐานข้อมูลผู้สูงอายุ</t>
  </si>
  <si>
    <t>การปฏิบัติราชการ สถ. ประจำปีงบประมาณ พ.ศ. 2556</t>
  </si>
  <si>
    <t>ราชการ สถ. ประจำปีงบประมาณ พ.ศ. 2556 เพื่อเผยแพร่</t>
  </si>
  <si>
    <t>ตามคำรับรองปฏิบัติราชการ สถ. ประจำปีงบประมาณ 56</t>
  </si>
  <si>
    <t>11. สำนักบริหารการคลังท้องถิ่น (สน.คท.)</t>
  </si>
  <si>
    <t>12. สำนักงานส่งเสริมการปกครองท้องถิ่นจังหวัด (สถจ.)</t>
  </si>
  <si>
    <t>2. กองการเจ้าหน้าที่ (กจ.)</t>
  </si>
  <si>
    <t>ข้อมูลเบี้ยยังชีพของ อปท.</t>
  </si>
  <si>
    <t>สำนักงานผู้ตรวจราชการกรมฯ (สนง.ผต.)</t>
  </si>
  <si>
    <t xml:space="preserve">     อำนาจหน้าที่ของ อปท.</t>
  </si>
  <si>
    <t xml:space="preserve">     สวัสดิการสังคมกับกลุ่มผู้สูงอายุและผู้ด้อย</t>
  </si>
  <si>
    <t xml:space="preserve">     โอกาสในสังคม</t>
  </si>
  <si>
    <t>กองตรวจสอบระบบการเงินบัญชืท้องถิ่น (ตบ.)</t>
  </si>
  <si>
    <t xml:space="preserve">การเผยแพร่ข้อมูลข่าวสารแก่หน่วยงานต่าง ๆ </t>
  </si>
  <si>
    <t>ตารางที่  2  รายงานต้นทุนตามศูนย์ต้นทุนแยกตามประเภทค่าใช้จ่าย</t>
  </si>
  <si>
    <t>พ.ศ. 2552 ให้เหมาะสมกับการใช้งานของ อปท.ฯ</t>
  </si>
  <si>
    <t>ช่ายเหลือสวัสดิการสังคมกับกลุ่มผู้สูงอายุและผู้ด้อยฯ</t>
  </si>
  <si>
    <t>6. การจัดสรรเงินอุดหนุนสำหรับสนับสนุนการ</t>
  </si>
  <si>
    <t>บริการสาธารณสุขและเบี้ยยังชีพผู้ป่วยเอดส์</t>
  </si>
  <si>
    <t>7775</t>
  </si>
  <si>
    <t>7. การจัดสรรเงินอุดหนุนสำหรับพัฒนา อปท.</t>
  </si>
  <si>
    <t>เร่งด่วน</t>
  </si>
  <si>
    <t>8707</t>
  </si>
  <si>
    <t>8. ค่าใช้จ่ายโครงการพัฒนาระบบสารสนเทศ</t>
  </si>
  <si>
    <t>การบริหารจัดการเพื่อการวางแผนและประเมินผล</t>
  </si>
  <si>
    <t>การใช้งบประมาณของ อปท. ระบบ e-Plan</t>
  </si>
  <si>
    <t>9. ค่าใช้จ่ายตรวจติดตามการดำเนินงานของ อปท.</t>
  </si>
  <si>
    <t>แห่ง (จำนวน สถจ.)</t>
  </si>
  <si>
    <t>1. ฝึกอบรมเพื่อพัฒนางานด้านสวัสดิการสังคม</t>
  </si>
  <si>
    <t>1084</t>
  </si>
  <si>
    <t>2. สัมมนาเชิงปฏิบัติการเครือข่ายบุคลากรด้าน</t>
  </si>
  <si>
    <t>สุขภาพของ อปท. ในการดำเนินการภารกิจด้าน</t>
  </si>
  <si>
    <t>สถานีอนามัย</t>
  </si>
  <si>
    <t>สงเคราะห์คนชรา</t>
  </si>
  <si>
    <t>32</t>
  </si>
  <si>
    <t>13. ค่าใช้จ่ายสำหรับสนับสนุนสงเคราะห์เบี้ยยังชีพ</t>
  </si>
  <si>
    <t>คนชราและผู้สูงอายุ</t>
  </si>
  <si>
    <t>1. การอบรมสัมมนาผู้บริหาร อปท. เพื่อส่งเสริม</t>
  </si>
  <si>
    <t>556</t>
  </si>
  <si>
    <t>2. ประสาน  ติดตามและสนับสนุนการปฏิบัติ</t>
  </si>
  <si>
    <t>3. การจัดพิมพ์คู่มือเอกสารมาตรฐานการจัดบริการ</t>
  </si>
  <si>
    <t>4. การประเมินมาตรฐานการปฏิบัติราชการของ</t>
  </si>
  <si>
    <t>อปท. (Core Team)</t>
  </si>
  <si>
    <t>และพนักงานส่วนท้องถิ่น</t>
  </si>
  <si>
    <t>การเมืองของ อปท.</t>
  </si>
  <si>
    <t>การพัฒนาและขับเคลื่อนยุทธศาสตร์การพัฒนาของ อปท.</t>
  </si>
  <si>
    <t>ของสมาชิกสภาท้องถิ่น และกิจการของสภาท้องถิ่น</t>
  </si>
  <si>
    <t>จัดเก็บรายได้ของ อปท.</t>
  </si>
  <si>
    <t>พนักงานส่วนท้องถิ่นในการป้องกันและปราบปรามการทุจริต</t>
  </si>
  <si>
    <t>5. การจัดประชุมติดตามความก้าวหน้าของการดำเนินงาน</t>
  </si>
  <si>
    <t>6. การสำรวจความพึงพอใจและความไม่พึงพอใจของ</t>
  </si>
  <si>
    <t>2. การจัดการศึกษาภาษาอังกฤษแก่ อปท. เพื่อ</t>
  </si>
  <si>
    <t xml:space="preserve">เตรียมเข้าสู่ AEC </t>
  </si>
  <si>
    <t>559</t>
  </si>
  <si>
    <t>657</t>
  </si>
  <si>
    <t>890</t>
  </si>
  <si>
    <t>ตารางเปรียบเทียบผลการคำนวณต้นทุนผลผลิตระหว่างปีงบประมาณ พ.ศ. 25545 และปีงบประมาณ พ.ศ. 2556</t>
  </si>
  <si>
    <t>1.  สนับสนุนภารกิจสถานีสูบน้ำด้วยไฟฟ้า</t>
  </si>
  <si>
    <t>2. โครงการจัดพิมพ์หนังสือคำพิพากษาของศาลและความเห็น</t>
  </si>
  <si>
    <t>3. ให้ความเห็นจัดตั้ง อปท. รูปแบบพิเศษและเสนอกฎหมาย</t>
  </si>
  <si>
    <t>4. การจัดตั้ง/เปลี่ยนแปลงฐานะของ อปท.</t>
  </si>
  <si>
    <t>5. โครงการอบรมเจ้าหน้าที่ผู้ปฏิบัติงานในการนำเข้าข้อมูล</t>
  </si>
  <si>
    <t>1. ส่งเสริมความรู้และทักษะในการปฏิบัติงานให้แก่บุคลากร</t>
  </si>
  <si>
    <t>2. ส่งเสริมความรู้และทักษะในการปฏิบัติงานให้แก่บุคลากร</t>
  </si>
  <si>
    <t>28.11</t>
  </si>
  <si>
    <t>ต้นทุนทางตรง ปีงบประมาณ พ.ศ. 2556</t>
  </si>
  <si>
    <t>6. จัดสรรค่าจ้างลูกจ้างชั่วคราวฯ</t>
  </si>
  <si>
    <t>7. จัดสรรค่าปรับปรุงซ่อมแซมสถานีสูบน้ำด้วยไฟฟ้า</t>
  </si>
  <si>
    <t>1. ประชุมชี้แจงการบริหารจัดการศึกษาโดยใช้</t>
  </si>
  <si>
    <t>โรงเรียนเป็นฐานในการพัฒนาท้องถิ่น</t>
  </si>
  <si>
    <t>2. โครงการพัฒนาเครือข่ายการจัดทำแผนพัฒนา</t>
  </si>
  <si>
    <t>3. โครงการจัดทำคู่มือและเครื่องมือประเมินคุณภาพ</t>
  </si>
  <si>
    <t>4. โครงการประชุมคณะกรรมการประสานงาน</t>
  </si>
  <si>
    <t>วิชาการฯ ระดับจังหวัด</t>
  </si>
  <si>
    <t>5. โครงการพัฒนาระบบสารสนเทศเพื่อติดตามผล</t>
  </si>
  <si>
    <t>การดำเนินงานการจัดการศึกษา อปท.</t>
  </si>
  <si>
    <t>6. โครงการสัมมนาผู้นำเครือข่ายผู้ดูแลเด็กเล็ก</t>
  </si>
  <si>
    <t>9298</t>
  </si>
  <si>
    <t>1449</t>
  </si>
  <si>
    <t>250</t>
  </si>
  <si>
    <t>1240</t>
  </si>
  <si>
    <t>740</t>
  </si>
  <si>
    <t>ฝึกอบรมหลักสูตรบุคลากรของ อปท.</t>
  </si>
  <si>
    <t>14096</t>
  </si>
  <si>
    <t>15459</t>
  </si>
  <si>
    <t>7130</t>
  </si>
  <si>
    <t>214</t>
  </si>
  <si>
    <t>4. พัฒนาระบบบัญชีของ อปท. และส่งเสริมกิจการ</t>
  </si>
  <si>
    <t>กองทุนท้องถิ่น</t>
  </si>
  <si>
    <t>43</t>
  </si>
  <si>
    <t>9625</t>
  </si>
  <si>
    <t>17642</t>
  </si>
  <si>
    <t>13</t>
  </si>
  <si>
    <t>10. การส่งเสริมและพัฒนาระบบการจัดเก็บรายได้</t>
  </si>
  <si>
    <t>27000</t>
  </si>
  <si>
    <t>3107</t>
  </si>
  <si>
    <t>3. การส่งเสริมคุณธรรม จริยธรรมในสถานศึกษา</t>
  </si>
  <si>
    <t>988</t>
  </si>
  <si>
    <t>4. การอบรม สัมมนา ศึกษาดูงานของบุคลากร สถจ.</t>
  </si>
  <si>
    <t>36060</t>
  </si>
  <si>
    <t>5. การศึกษาอบรมหลักสูตรเพิ่มสมรรถนะของ</t>
  </si>
  <si>
    <t>27482</t>
  </si>
  <si>
    <t>6. การอบรมเพิ่มสมรรถนะของบุคลากรขององค์กร</t>
  </si>
  <si>
    <t>ปกครองส่วนท้องถิ่น</t>
  </si>
  <si>
    <t>32502</t>
  </si>
  <si>
    <t>7. การจัดทำทะเบียนประวัติพนักงานและ</t>
  </si>
  <si>
    <t>150</t>
  </si>
  <si>
    <t>จัดซื้อ จัดจ้างและติดตามประเมินผลการดำเนินงานของ อปท.</t>
  </si>
  <si>
    <t>บุคลากรทางการศึกษาท้องถิ่นให้มีหรือเลื่อนวิทยฐานะฯ</t>
  </si>
  <si>
    <t>2.  ด้านการพัสดุ (จัดซื้อจัดจ้าง)</t>
  </si>
  <si>
    <t>การติดตามความก้าวหน้าของการดำเนินการตามคำรับรองฯ</t>
  </si>
  <si>
    <t>59602</t>
  </si>
  <si>
    <t>8. การจัดทำระบบฐานข้อมูลการบริหารงานบุคคล</t>
  </si>
  <si>
    <t>6430</t>
  </si>
  <si>
    <t>9. การเสริมสร้างระบบคุณธรรมในการบริหารงาน</t>
  </si>
  <si>
    <t>2166</t>
  </si>
  <si>
    <t>10. การเสริมสร้างความมีส่วนร่วมของประชาชนใน</t>
  </si>
  <si>
    <t>1262</t>
  </si>
  <si>
    <t>11. การตรวจนิเทศงานด้านการบริหารงานบุคคล</t>
  </si>
  <si>
    <t>3173</t>
  </si>
  <si>
    <t>12. การเบิกจ่ายเงินของ สถจ.</t>
  </si>
  <si>
    <t>56874</t>
  </si>
  <si>
    <t>2. ค่าใช้จ่ายโครงการพัฒนาระบบสารสนเทศการ</t>
  </si>
  <si>
    <t>1. โครงการจัดพิมพ์หนังสือคู่มือแนวทางการดำเนิน</t>
  </si>
  <si>
    <t>งานด้านสาธารสุข</t>
  </si>
  <si>
    <t>2. โครงการจัดพิมพ์หนังสือคู่มือแนวทางการดำเนิน</t>
  </si>
  <si>
    <t>3. โครงการฝึกอบรมเพื่อพัฒนางานด้านสวัสดิการ</t>
  </si>
  <si>
    <t>1050</t>
  </si>
  <si>
    <t>5. โครงการจัดทำระบบสารสนเทศการจัดการฐาน</t>
  </si>
  <si>
    <t>แห่ง (จำนวน อ./จ.)</t>
  </si>
  <si>
    <t>7. โครงการตรวจนิเทศภารกิจที่ได้รับการถ่ายโอน</t>
  </si>
  <si>
    <t>84</t>
  </si>
  <si>
    <t>3. จัดซื้อหนังสือในห้องสมุด</t>
  </si>
  <si>
    <t>5. ค่าใช้จ่ายตรวจติดตามการดำเนินงานของ อปท. (สถจ.)</t>
  </si>
  <si>
    <t>6. โครงการอบรมสัมมนาเชิงปฏิบัติการฯ การใช้หญ้าแฝก</t>
  </si>
  <si>
    <t>7. โครงการพัฒนากระบวนทัศน์การจัดทำแผน</t>
  </si>
  <si>
    <t>พัฒนาท้องถิ่นของ อปท. ตามระเบียบฯ</t>
  </si>
  <si>
    <t>อปท. เข้าสู่ประชาคมอาเซียน</t>
  </si>
  <si>
    <t>8. โครงการอบรมเตรียมพร้อมด้านภาษาอังกฤษแก่</t>
  </si>
  <si>
    <t>9. โครงการอบรมเชิงปฏิบัติการกระบวนการจัดทำแผน</t>
  </si>
  <si>
    <t>10. โครงการส่งเสริมศักยภาพ อปท. ในการร่วมกันจัดทำ</t>
  </si>
  <si>
    <t>11. โครงการสัมมนาเชิงปฏิบัติการเพื่อเตรียมความพร้อม</t>
  </si>
  <si>
    <t>12. บำรุงรักษาและพัฒนาระบบโปรแกรม e-Plan</t>
  </si>
  <si>
    <t>จัดการเพื่อการวางแผนและประเมินผลการใช้งบประมาณ</t>
  </si>
  <si>
    <t>ของ อปท. ระบบ e-Plan</t>
  </si>
  <si>
    <t>6. โครงการเสริมสร้างขีดความสามารถท้องถิ่นอำเภอ/</t>
  </si>
  <si>
    <t>8. ฝึกอบรมเพื่อพัฒนางานด้านสวัสดิการสังคมของ อปท.</t>
  </si>
  <si>
    <t>9. สัมมนาเชิงปฏิบัติการเครือข่ายบุคลากรด้านสุขภาพของ</t>
  </si>
  <si>
    <t>ของ อปท. ในการดำเนินการภารกิจด้านสถานีอนามัย</t>
  </si>
  <si>
    <t>การถ่ายโอนจาก อปท.</t>
  </si>
  <si>
    <t>10. ตรวจนิเทศสถานสงเคราะห์คนชราและผู้สูงอายุที่ได้รับ</t>
  </si>
  <si>
    <t>11. ตรวจนิเทศภารกิจที่ได้รับการถ่ายโอนด้านสาธารณสุข</t>
  </si>
  <si>
    <t>12. โครงการขับเคลื่อนปรัชญาของเศรษจกิจพอเพียง</t>
  </si>
  <si>
    <t>13. การจัดสรรเงินอุดหนุนสำหรับสนับสนุนการบริการ</t>
  </si>
  <si>
    <t>สาธารณสุขและเบี้ยยังชีพผู้ป่วยเอดส์</t>
  </si>
  <si>
    <t>14. การจัดสรรเงินอุดหนุนสำหรับพัฒนา อปท. เร่งด่วน</t>
  </si>
  <si>
    <t>ตารางเปรียบเทียบผลการคำนวณต้นทุนผลผลิตระหว่างปีงบประมาณ พ.ศ. 2555  และ  ปีงบประมาณ พ.ศ. 2556</t>
  </si>
  <si>
    <t>ต้นทุนผลผลิตประจำปีงบประมาณ พ.ศ. 2555  (ต.ค. 54 - ก.ย. 55)</t>
  </si>
  <si>
    <t>ตารางเปรียบเทียบผลการคำนวณต้นทุนผลผลิตระหว่างปีงบประมาณ พ.ศ. 2555  และปีงบประมาณ พ.ศ. 2556</t>
  </si>
  <si>
    <t>4. การจัดประชุมคณะกรรมการพัฒนาระบบ</t>
  </si>
  <si>
    <t>ราชการ สถ. ประจำปีงบประมาณ พ.ศ. 2556</t>
  </si>
  <si>
    <t>5. การสำรวจความพึงพอใจของผู้ใช้งานระบบ</t>
  </si>
  <si>
    <t>2635</t>
  </si>
  <si>
    <t>384</t>
  </si>
  <si>
    <t>4.  พัฒนาระบบเทคโนโลยีสารสนเทศและ</t>
  </si>
  <si>
    <t>5.  ติดตามประเมินผลการดำเนินงานของ อปท.</t>
  </si>
  <si>
    <t>6.  การส่งเสริมและสนับสนุนการดำเนินงาน</t>
  </si>
  <si>
    <t>7. การส่งเสริมและสนับสนุนการดำเนินงาน</t>
  </si>
  <si>
    <t>8. การส่งเสริมและสนับสนุนให้ความช่วยเหลือ</t>
  </si>
  <si>
    <t>1. โครงการอบรมเจ้าหน้าที่ผู้ปฏิบัติงานในการ</t>
  </si>
  <si>
    <t>นำเข้าข้อมูลสารสนเทศการเลือกตั้งท้องถิ่น</t>
  </si>
  <si>
    <t>2. ให้ความเห็นจัดตั้ง อปท. รูปแบบพิเศษ</t>
  </si>
  <si>
    <t>และเสนอกฎหมายจัดตั้ง อบต. เป็นเทศบาล</t>
  </si>
  <si>
    <t>224</t>
  </si>
  <si>
    <t>รุ่น (จำนวนรุ่น)</t>
  </si>
  <si>
    <t>การเงินการคลังและพัสดุของ อปท.</t>
  </si>
  <si>
    <t>แผนพัฒนาท้องถิ่นและนำไปใช้</t>
  </si>
  <si>
    <t>กับภารกิจและยุทธศาสตร์ของ อปท.</t>
  </si>
  <si>
    <t>ด้านเครือข่ายอินเตอร์เน็ตและเว็บไซต์</t>
  </si>
  <si>
    <t>สำนักพัฒนาและส่งเสริมการบริหารงานท้องถิ่น (นโยบายและแผน) (สน.พส.)</t>
  </si>
  <si>
    <t>สำนักส่งเสริมการพัฒนาเศรษฐกิจ สังคมและการมีส่วนร่วม (สน.สส.)</t>
  </si>
  <si>
    <t>1.  พัฒนาระบบการเงินการคลังของ อปท.</t>
  </si>
  <si>
    <t>2.  การจัดสรรเงินรายได้ให้แก่ อปท.</t>
  </si>
  <si>
    <t>ภายในของ อปท.</t>
  </si>
  <si>
    <t>บุคคลท้องถิ่น</t>
  </si>
  <si>
    <t>320</t>
  </si>
  <si>
    <t>ราชการของ อปท</t>
  </si>
  <si>
    <t>76</t>
  </si>
  <si>
    <t>12. โครงการสัมมนาผู้นำเครือข่ายผู้ดูแลเด็กเล็กของ อปท.</t>
  </si>
  <si>
    <t>3. ฝึกอบรมหลักสูตรบุคลากรของ อปท.</t>
  </si>
  <si>
    <t>2.  ศูนย์ข้อมูลด้านการคลัง(รับ-จ่าย)ของ อปท.</t>
  </si>
  <si>
    <t>3.  ดำเนินงานเกี่ยวกับบำเหน็จบำนาญข้าราชการ</t>
  </si>
  <si>
    <t>4.  การติดต่อประสานงานกับหน่วยงานที่เกี่ยวข้อง</t>
  </si>
  <si>
    <t>5. การจัดสรรเงินภาษีอากรและรายได้อื่นให้แก่ อปท.</t>
  </si>
  <si>
    <t xml:space="preserve">1.  การกำกับดูแลและวางนโยบายการปฏิบัติงานให้แก่ </t>
  </si>
  <si>
    <t>6.  การประสานกับคณะกรรมการการกระจายอำนาจให้แก่</t>
  </si>
  <si>
    <t>อปท. เกี่ยวกับการการจัดสรรเงินอุดหนุน</t>
  </si>
  <si>
    <t>ตามนโยบายของรัฐบาล</t>
  </si>
  <si>
    <t>ระเบียบที่เกี่ยวข้อง</t>
  </si>
  <si>
    <t>การจัดทำคู่มือ</t>
  </si>
  <si>
    <t>และจัดทำคู่มือการจัดเก็บรายได้</t>
  </si>
  <si>
    <t>7.  การติดตามความก้าวหน้าการเบิกจ่ายเงินอุดหนุน</t>
  </si>
  <si>
    <t>9. พัฒนาระบบบัญชีและการเบิกจ่ายเงินของ อปท. และ</t>
  </si>
  <si>
    <t>10.  การประมวลผลทางการเงินโดยระบบบัญชีคอมพิวเตอร์</t>
  </si>
  <si>
    <t xml:space="preserve">11. การจัดสรรเงินอุดหนุนให้แก่ อปท. </t>
  </si>
  <si>
    <t>12. การส่งเสริมและพัฒนาระบบการจัดเก็บรายได้ของ อปท.</t>
  </si>
  <si>
    <t>8. พัฒนาระบบและรูปแบบงบประมาณและพัสดุและ</t>
  </si>
  <si>
    <t>13. พัฒนาระบบบัญชีของ อปท. และส่งเสริมกิจการ</t>
  </si>
  <si>
    <t>14.  ดำเนินงานเกี่ยวกับบำเหน็จบำนาญข้าราชการ</t>
  </si>
  <si>
    <t>1.  การเบิกจ่ายเงินต่าง ๆ ของสำนักงานส่งเสริมการปกครอง</t>
  </si>
  <si>
    <t>2.  การติดตามและประเมินผลการบริหารจัดการของ อปท.</t>
  </si>
  <si>
    <t xml:space="preserve">3.  การตรวจสอบ ติดตามและประเมินผลด้านการเงิน </t>
  </si>
  <si>
    <t>4.  ให้คำปรึกษาแนะนำตอบข้อหารือด้านระเบียบ</t>
  </si>
  <si>
    <t>5. จัดให้มีการส่งข้อมูล รายงานติดตามผลระหว่าง สถ.,</t>
  </si>
  <si>
    <t>6.  การประสานงานส่งเสริมและสนับสนุนการดำเนินงาน</t>
  </si>
  <si>
    <t>7.  การประสานส่งเสริมและสนับสนุนให้ความช่วยเหลือ</t>
  </si>
  <si>
    <t>8. การจัดการศึกษาและกิจกรรมของโรงเรียนใน อปท.</t>
  </si>
  <si>
    <t>9. การติดตามประเมินผลการดำเนินการตามแผนพัฒนา</t>
  </si>
  <si>
    <t>10. การจัดส่งเอกสารหนังสือสั่งการทางระบบงานสารบรรณ</t>
  </si>
  <si>
    <t>11. การส่งเสริมการมีส่วนร่วมของประชาชนในการจัดซื้อ</t>
  </si>
  <si>
    <t>12. การตรวจสอบข้อร้องเรียนของ อปท.</t>
  </si>
  <si>
    <t>13. การตรวจร่างข้อบัญญัติและเทศบัญญัติของ อปท.</t>
  </si>
  <si>
    <t>14. การจัดทำข้อมูลการคลังผ่านระบบ e-Plan</t>
  </si>
  <si>
    <t>15. การจัดให้มีการเผยแพร่ผลการดำเนินงานต่างๆ ของ</t>
  </si>
  <si>
    <t>16. การติดตามผลการดำเนินงานตามนโยบายการแก้ไข</t>
  </si>
  <si>
    <t>17. การส่งเสริมให้ประชาขนมีส่วนร่วมในการจัดทำ</t>
  </si>
  <si>
    <t>18. การส่งเสริมให้ อปท. บริหารงานให้สอดคล้องกับภารกิจ</t>
  </si>
  <si>
    <t>19. การจัดการศึกษาภาษาอังกฤษแก่ อปท. เพื่อเตรียม</t>
  </si>
  <si>
    <t>20. การเพิ่มศักยภาพและให้ความรู้แก่ คกก. บริหาร</t>
  </si>
  <si>
    <t>21. การส่งเสริมคุณธรรม จริยธรรมในสถานศึกษา</t>
  </si>
  <si>
    <t>22. การคัดเลือกผู้บริหารสถานศึกษาและครูดีเด่น</t>
  </si>
  <si>
    <t>23. การอบรม สัมมนา ศึกษาดูงานของบุคลากร สถจ.</t>
  </si>
  <si>
    <t>24. การศึกษาอบรมหลักสูตรเพิ่มสมรรถนะของฝ่ายการเมือง</t>
  </si>
  <si>
    <t>25. การจัดทำทะเบียนประวัติพนักงานและข้าราชการ</t>
  </si>
  <si>
    <t>26. การจัดทำระบบฐานข้อมูลการบริหารงานบุคคล</t>
  </si>
  <si>
    <t>27. การเสริมสร้างระบบคุณธรรมในการบริหารงาน</t>
  </si>
  <si>
    <t>28. การเสริมสร้างความมีส่วนร่วมของประชาชนใน</t>
  </si>
  <si>
    <t>29. การประชุมและอบรมเจ้าหน้าที่ของ อปท.</t>
  </si>
  <si>
    <t>30. การตรวจนิเทศงานด้านการบริหารงานบุคคลท้องถิ่น</t>
  </si>
  <si>
    <t>31. การอบรมเพิ่มความรู้ความเข้าใจในการปฏิบัติหน้าที่</t>
  </si>
  <si>
    <t>32. การเสริมทักษะความรู้และความเข้าใจในกระบวนการ</t>
  </si>
  <si>
    <t>33. การส่งเสริมการปฏิบัติราชการของข้าราชการและ</t>
  </si>
  <si>
    <t>34. การจัดทำระบบข้อมูลสารสนเทศทรัพยากรบุคคล</t>
  </si>
  <si>
    <t>35. การจัดตั้งศูนย์ข้อมูลข่าวสารของ สถจ. และ อปท.</t>
  </si>
  <si>
    <t>36. การเผยแพร่และประชาสัมพันธ์มาตรฐานการ</t>
  </si>
  <si>
    <t>37. การป้องกันและแก้ไขปัญหายาเสพติด</t>
  </si>
  <si>
    <t>สถจ. และ อปท. ด้วยระบบสารสนเทศ</t>
  </si>
  <si>
    <t>38. การอบรมเพิ่มสมรรถนะของบุคลากรขององค์กร</t>
  </si>
  <si>
    <t>39. การติดตามการใช้งานในระบบ e-GP และ e-LAAS</t>
  </si>
  <si>
    <t xml:space="preserve">ท้องถิ่นจังหวัด </t>
  </si>
  <si>
    <t xml:space="preserve"> ด้านการตรวจสอบภายใน</t>
  </si>
  <si>
    <t>1417</t>
  </si>
  <si>
    <t>5000</t>
  </si>
  <si>
    <t>9</t>
  </si>
  <si>
    <t>7</t>
  </si>
  <si>
    <t>ตารางที่  4  รายงานต้นทุนกิจกรรมหลักแยกตามแหล่งของเงิน</t>
  </si>
  <si>
    <t>887</t>
  </si>
  <si>
    <t>4. ด้านระเบียบการคลัง</t>
  </si>
  <si>
    <t>5. ด้านต้นทุนต่อหน่วย</t>
  </si>
  <si>
    <t>โครงการ</t>
  </si>
  <si>
    <t>917</t>
  </si>
  <si>
    <t>งานบุคคลท้องถิ่นของพนักงานเทศบาล ประจำปี 2555</t>
  </si>
  <si>
    <t xml:space="preserve">1  </t>
  </si>
  <si>
    <t>7003</t>
  </si>
  <si>
    <t>613</t>
  </si>
  <si>
    <t>31</t>
  </si>
  <si>
    <t>1. บำรุงรักษาระบบเครือข่ายภายใน สถ.</t>
  </si>
  <si>
    <t>3. บำรุงรักษาระบบเทคโนโลยีสารสนเทศและระบบ</t>
  </si>
  <si>
    <t>350</t>
  </si>
  <si>
    <t>1. โครงการประชุมเชิงปฏิบัติการดำเนินการทางวินัย</t>
  </si>
  <si>
    <t>สอบสวนและเพิ่มทักษะ คกก. สอบสวน</t>
  </si>
  <si>
    <t>18500</t>
  </si>
  <si>
    <t>3195</t>
  </si>
  <si>
    <t>3. โครงการประชุมเชิงปฏิบัติการปรับปรุงผลงาน</t>
  </si>
  <si>
    <t>393</t>
  </si>
  <si>
    <t>1617</t>
  </si>
  <si>
    <t>ทางวิชาการ</t>
  </si>
  <si>
    <t>3363</t>
  </si>
  <si>
    <t>อนุฯ ก.กลาง, ก.จังหวัด และอนุฯ ก.จังหวัด</t>
  </si>
  <si>
    <t>36</t>
  </si>
  <si>
    <t xml:space="preserve">คณะต่าง ๆ </t>
  </si>
  <si>
    <t>มาตรฐาน</t>
  </si>
  <si>
    <t>2,147</t>
  </si>
  <si>
    <t>แห่ง (จำนวนสถานี)</t>
  </si>
  <si>
    <t>ปริมาณ</t>
  </si>
  <si>
    <t>ตารางที่  5  รายงานต้นทุนผลผลิตย่อยแยกตามแหล่งของเงิน</t>
  </si>
  <si>
    <t>ตารางที่  6  รายงานต้นทุนผลผลิตหลักแยกตามแหล่งของเงิน</t>
  </si>
  <si>
    <t xml:space="preserve">ผลผลิตหลัก </t>
  </si>
  <si>
    <t>100</t>
  </si>
  <si>
    <t>การคลัง ของ อปท.</t>
  </si>
  <si>
    <t>5.  ด้านยานพาหนะ</t>
  </si>
  <si>
    <t>4. การจัดทำเอกสารรายละเอียดตัวชี้วัดตามคำรับรองฯ</t>
  </si>
  <si>
    <t>ส่งเสริมและสนับสนุนการให้บริการสาธารณะของ อปท.</t>
  </si>
  <si>
    <t>2.  ส่งเสริมและสนับสนุนการกระจายอำนาจการให้บริการ</t>
  </si>
  <si>
    <t>เพื่อให้เกิดผลสัมฤทธิ์ต่อภารกิจของ อปท.</t>
  </si>
  <si>
    <t>คงที่ปี53</t>
  </si>
  <si>
    <t>คงที่ปี52</t>
  </si>
  <si>
    <t>ผันแปรปี53</t>
  </si>
  <si>
    <t>ผันแปรปี52</t>
  </si>
  <si>
    <t>ค่าใช้จ่ายในการเดินทาง</t>
  </si>
  <si>
    <t>ผันแปร 53</t>
  </si>
  <si>
    <t>ปี53</t>
  </si>
  <si>
    <t>สำหรับการปฏิบัติงานของสำนักงานส่งเสริมการปกครอง</t>
  </si>
  <si>
    <t>1.  การตรวจสอบเรื่องร้องเรียนของ อปท. ที่ได้พิจารณา</t>
  </si>
  <si>
    <t>ดำเนินการ</t>
  </si>
  <si>
    <t>ของ สถ. และ อปท.</t>
  </si>
  <si>
    <t>ราชการของ อปท.</t>
  </si>
  <si>
    <t xml:space="preserve">  </t>
  </si>
  <si>
    <t>8</t>
  </si>
  <si>
    <t>25</t>
  </si>
  <si>
    <t>10</t>
  </si>
  <si>
    <t xml:space="preserve">     ตามภารกิจถ่ายโอนและนโยบายของรัฐบาล</t>
  </si>
  <si>
    <t>จำนวนบุคลากร</t>
  </si>
  <si>
    <t>หน่วยนับ</t>
  </si>
  <si>
    <t>ท้องถิ่น</t>
  </si>
  <si>
    <t>7.  ติดตามประเมินผลการดำเนินงานของ อปท.</t>
  </si>
  <si>
    <t xml:space="preserve">    ตามภารกิจถ่ายโอนและนโยบายของรัฐบาล</t>
  </si>
  <si>
    <t>5.  พัฒนาระบบเทคโนโลยีสารสนเทศ</t>
  </si>
  <si>
    <t>6.  การส่งเสริมและสนับสนุนการบริการ</t>
  </si>
  <si>
    <t>8.  การส่งเสริมและสนับสนุนการดำเนินงานตาม</t>
  </si>
  <si>
    <t>10.  การส่งเสริมและสนับสนุนให้ความช่วยเหลือ</t>
  </si>
  <si>
    <t>อปท. มีประสิทธิภาพในการบริหารงาน</t>
  </si>
  <si>
    <t>อปท. และประชาชนทั่วไป</t>
  </si>
  <si>
    <t>1. สนับสนุนการดำเนินการตามอำนาจหน้าที่</t>
  </si>
  <si>
    <t>ของ อปท. ด้านการจัดการศึกษา</t>
  </si>
  <si>
    <t>2. ส่งเสริมและพัฒนาการบริการสาธารณะ</t>
  </si>
  <si>
    <t>ด้านการจัดการศึกษาท้องถิ่น</t>
  </si>
  <si>
    <t>ส่งเสริมความรู้และทักษะในการปฏิบัติงาน</t>
  </si>
  <si>
    <t>ให้แก่บุคลากรของ อปท.</t>
  </si>
  <si>
    <t>เพิ่ม/(ลด) %</t>
  </si>
  <si>
    <t>เพิ่ม/(ลด)</t>
  </si>
  <si>
    <t>หมายเหตุ :  หน่วยนับของปริมาณคือ  จำนวนองค์กรปกครองส่วนท้องถิ่น</t>
  </si>
  <si>
    <t>การตรวจสอบการคลังและระบบควบคุมภายในของ อปท.</t>
  </si>
  <si>
    <t xml:space="preserve"> การเผยแพร่ข้อมูลข่าวสารแก่หน่วยงานต่าง ๆ  อปท. และ</t>
  </si>
  <si>
    <t>ส่งเสริมและสนับสนุนองค์กรปกครองส่วนท้องถิ่น</t>
  </si>
  <si>
    <t>ด้านการจัดการศึกษา</t>
  </si>
  <si>
    <t>1.  ส่งเสริม สนับสนุนและพัฒนาศักยภาพการบริหารงาน</t>
  </si>
  <si>
    <t>ตารางที่ 11  รายงานเปรียบเทียบต้นทุนทางตรงตามศูนย์ต้นทุนแยกตามประเภทค่าใช้จ่ายและลักษณะของต้นทุน  (คงที่/ผันแปร)</t>
  </si>
  <si>
    <t>จำนวนครั้งจัดประชุม</t>
  </si>
  <si>
    <t>3.  งานผลิตสื่อประชาสัมพันธ์</t>
  </si>
  <si>
    <t>จำนวนครั้งประชาสัมพันธ์</t>
  </si>
  <si>
    <t>กองการเจ้าหน้าที่ (กจ.)</t>
  </si>
  <si>
    <t>1.  ด้านบริหารบุคคล</t>
  </si>
  <si>
    <t>2.  ด้านพัฒนาทรัพยากรบุคคล</t>
  </si>
  <si>
    <t>จำนวน ชม./คนเข้าอบรม</t>
  </si>
  <si>
    <t>กองคลัง (กค.)</t>
  </si>
  <si>
    <t>จำนวนเอกสารรายการ</t>
  </si>
  <si>
    <t>จำนวนครั้งการจัดซื้อจัดจ้าง</t>
  </si>
  <si>
    <t>3.  ด้านยานพาหนะ</t>
  </si>
  <si>
    <t>จำนวนกิโลเมตร</t>
  </si>
  <si>
    <t>1. ด้านการพัฒนาระบบบริหารราชการ เกี่ยวกับ</t>
  </si>
  <si>
    <t>ด้าน</t>
  </si>
  <si>
    <t>จำนวนแผ่นพับ</t>
  </si>
  <si>
    <t>ด้านเทคโนโลยีสารสนเทศและการสื่อสาร</t>
  </si>
  <si>
    <t>(กิจกรรมมาตรฐานของกรมบัญชีกลาง)</t>
  </si>
  <si>
    <t>ด้านแผนงาน</t>
  </si>
  <si>
    <t>3. ด้านระเบียบการคลัง</t>
  </si>
  <si>
    <t>จำนวนเรื่องที่แจ้งเวียน</t>
  </si>
  <si>
    <t>4. ด้านต้นทุนต่อหน่วย</t>
  </si>
  <si>
    <t>จำนวนระบบ</t>
  </si>
  <si>
    <t>ด้านแผนและการตรวจราชการ</t>
  </si>
  <si>
    <t>กลุ่มพัฒนาระบบบริหาร (ก.พ.ร.)</t>
  </si>
  <si>
    <t>กลุ่มตรวจสอบภายใน (กตภ.)</t>
  </si>
  <si>
    <t>จำนวนงานตรวจสอบ/คนวัน</t>
  </si>
  <si>
    <t>-</t>
  </si>
  <si>
    <t>600</t>
  </si>
  <si>
    <t>คน (จำนวนคน)</t>
  </si>
  <si>
    <t>ค่าจ้างกำจัดปลวก</t>
  </si>
  <si>
    <t>ระบบ</t>
  </si>
  <si>
    <t>12</t>
  </si>
  <si>
    <t>1800</t>
  </si>
  <si>
    <t>10000</t>
  </si>
  <si>
    <t>สังคมของ อปท.</t>
  </si>
  <si>
    <t>ด้านสาธารณสุขและสวัสดิการสังคมของ อปท.</t>
  </si>
  <si>
    <t>(e-Law)</t>
  </si>
  <si>
    <t>ศูนย์พัฒนาเด็กเล็ก</t>
  </si>
  <si>
    <t>ต่าง ๆ ที่เกี่ยวข้องกับ อปท.</t>
  </si>
  <si>
    <t xml:space="preserve">ของ อปท. </t>
  </si>
  <si>
    <t>สำนักพัฒนาระบบบริหารงานบุคคลส่วนท้องถิ่น (สน.บถ.)</t>
  </si>
  <si>
    <t>3. การจัดตั้ง/เปลี่ยนแปลงฐานะของ อปท.</t>
  </si>
  <si>
    <t>4.  สนับสนุนภารกิจสถานีสูบน้ำด้วยไฟฟ้า</t>
  </si>
  <si>
    <t>สำนักกฏหมายและระเบียบท้องถิ่น (สน.กม.)</t>
  </si>
  <si>
    <t>ต้นทุนผลผลิตประจำปีงบประมาณ พ.ศ. 2555 (ต.ค. 54 - ก.ย. 55)</t>
  </si>
  <si>
    <t>4. เร่งรัดติดตามกรณี อปท. มีเงินขาดบัญชีเจ้าหน้าที่ของ</t>
  </si>
  <si>
    <t>อปท. ทุจริตจนยุติ</t>
  </si>
  <si>
    <t xml:space="preserve"> Anti Virus</t>
  </si>
  <si>
    <t>ข้อมูลของ สถ. ตั้งแต่ปี 2546-2554</t>
  </si>
  <si>
    <t>ส่วนกลาง ระยะที่ 2</t>
  </si>
  <si>
    <t>สมรรถนะด้านเทคโนโลยีสารสนเทศสำหรับข้าราชการ สถ.</t>
  </si>
  <si>
    <t>2. โครงการอบรมพัฒนาครูและบุคลากรทางการศึกษา</t>
  </si>
  <si>
    <t>บุคคลท้องถิ่น ประจำปี พ.ศ. 2555</t>
  </si>
  <si>
    <t>ท้องถิ่น ปี 2555</t>
  </si>
  <si>
    <t>มาตรฐานทั่วไปเกี่ยวกับวินัยและดำเนินการทางวินัย</t>
  </si>
  <si>
    <t>12. เผยแพร่ระเบียบ กฎหมาย ฐานข้อมูลเครือข่ายและรับ</t>
  </si>
  <si>
    <t xml:space="preserve">1.  จัดพิมพ์หนังสือรายงานประจำปี </t>
  </si>
  <si>
    <t>4. ค่าใช้จ่ายโครงการพัฒนาระบบสารสนเทศการ</t>
  </si>
  <si>
    <t>4. โครงการฝึกอบรมเพื่อพัฒนางานด้านสาธารณสุข</t>
  </si>
  <si>
    <t>งานด้านสวัสดิการสังคมและการสังคมสงเคราะห์ของ อปท.</t>
  </si>
  <si>
    <t>2. การพัฒนาการบริหารจัดการเชิงคุณภาพ  (LQM)</t>
  </si>
  <si>
    <t>และเสริมสร้างประสิทธิภาพการบริหารจัดการที่ดี</t>
  </si>
  <si>
    <t>สำนักงาน คกก. กฤษฎีกา เกี่ยวกับการเลือกตั้งท้องถิ่น</t>
  </si>
  <si>
    <t xml:space="preserve">รวมทั้งแยกพื้นที่ เปลี่ยนชื่อ อปท. </t>
  </si>
  <si>
    <t>ของ อปท. เพื่อรองรับการบริหารโดยใช้โรงเรียนเป็นฐาน</t>
  </si>
  <si>
    <t>ในการพัฒนา</t>
  </si>
  <si>
    <t>เด็กและเยาวชน</t>
  </si>
  <si>
    <t>2.  การดำเนินคดีอาญา แพ่ง (ละเมิด) และคดีปกครอง</t>
  </si>
  <si>
    <t>3. งานธุรการ สารบรรณ การเงินการบัญชีและ</t>
  </si>
  <si>
    <t>4. การวินิจฉัยและให้ความเห็นทางกฎหมาย</t>
  </si>
  <si>
    <t>5. จัดซื้อหนังสือในห้องสมุด</t>
  </si>
  <si>
    <t>ถ่ายโอนให้แก่ อปท.</t>
  </si>
  <si>
    <t>ตารางที่  7  เปรียบเทียบผลการคำนวณต้นทุนกิจกรรมย่อยแยกตามแหล่งเงิน</t>
  </si>
  <si>
    <t>41</t>
  </si>
  <si>
    <t>952</t>
  </si>
  <si>
    <t>ของ อปท. (Core Team)</t>
  </si>
  <si>
    <t>7. สำนักพัฒนาระบบรูปแบบ และโครงสร้าง (สน.พร.)</t>
  </si>
  <si>
    <t>10. สถาบันพัฒนาบุคลากรท้องถิ่น (สพบ.)</t>
  </si>
  <si>
    <t>สารสนเทศการเลือกตั้งท้องถิ่น</t>
  </si>
  <si>
    <t>2. ให้ความเห็นชอบร่างกฎหมาย</t>
  </si>
  <si>
    <t>จำนวนหน้า web site</t>
  </si>
  <si>
    <t>ด้านระเบียบและกฏหมายท้องถิ่น</t>
  </si>
  <si>
    <t>ของ อปท. ผ่านเว็ปไซต์</t>
  </si>
  <si>
    <t>ฟังความคิดเห็นเกี่ยวกับการดำเนินการทางวินัยผ่านเว็บฯ</t>
  </si>
  <si>
    <t>13. ค่าใช้จ่ายโครงการพัฒนาระบบสารสนเทศการบริหาร</t>
  </si>
  <si>
    <t>การจัดการเรียนการสอนให้สอดคล้องกับจุดเน้นสู่การพัฒนาฯ</t>
  </si>
  <si>
    <t xml:space="preserve">ฐานข้อมูลของ สถ. </t>
  </si>
  <si>
    <t>4. โครงการศึกษาวิเคราะห์การจัดทำแผนแม่บท</t>
  </si>
  <si>
    <t>เทคโนโลยีสารสนเทศและการสื่อสาร สถ. 57-60</t>
  </si>
  <si>
    <t>5. โครงการปรับปรุงประสิทธิภาพระบบรักษา</t>
  </si>
  <si>
    <t>ความปลอดภัย สถ.</t>
  </si>
  <si>
    <t>6. โครงการส่งเสริมคุณธรรมจริยธรรมด้าน</t>
  </si>
  <si>
    <t>เทคโนโลยีสารสนเทศของ สถ.</t>
  </si>
  <si>
    <t>1. โครงการอบรมเตรียมพร้อมด้านภาษาอังกฤษแก่</t>
  </si>
  <si>
    <t>8. การจัดสรรเงินอุดหนุนสำหรับการแก้ไขปัญหา</t>
  </si>
  <si>
    <t>การขาดแคลนน้ำอุปโภค บริโภค แก่ประชาชน</t>
  </si>
  <si>
    <t>206</t>
  </si>
  <si>
    <t>9. โครงการบริหารจัดการขยะเพื่อสิ่งแวดล้อม</t>
  </si>
  <si>
    <t>10. ค่าใช้จ่ายสนับสนุนการดำเนินงานของอาสา</t>
  </si>
  <si>
    <t>สมัครสาธารณสุขประจำหมู่บ้าน (อสม.)</t>
  </si>
  <si>
    <t>11. เงินอุดหนุนสำหรับสนับสนุนการพัฒนาคุณภาพ</t>
  </si>
  <si>
    <t>การให้บริการด้านสาธารณสุขของสถานีอนามัย</t>
  </si>
  <si>
    <t>12. การจัดสรรเงินอุดหนุนสำหรับสนับสนุนสถาน</t>
  </si>
  <si>
    <t>รายงานเปรียบเทียบผลการคำนวณต้นทุนผลผลิตระหว่างปีงบประมาณ พ.ศ. 2555 และ ปีงบประมาณ พ.ศ. 2556</t>
  </si>
  <si>
    <t>ปีงบประมาณ พ.ศ. 2556</t>
  </si>
  <si>
    <t>4.64</t>
  </si>
  <si>
    <t>17.52</t>
  </si>
  <si>
    <t>43.86</t>
  </si>
  <si>
    <t>46.94</t>
  </si>
  <si>
    <t>40.19</t>
  </si>
  <si>
    <t>0.33</t>
  </si>
  <si>
    <t>11.23</t>
  </si>
  <si>
    <t>ข้าราชการ สถ. ในการเข้าสู่ประชาคมอาเซียน</t>
  </si>
  <si>
    <t>46</t>
  </si>
  <si>
    <t>2. โครงการอบรมเชิงปฏิบัติการกระบวนการจัดทำ</t>
  </si>
  <si>
    <t>แผนพัฒนาท้องถิ่นของ อปท. ตามระเบียบฯ</t>
  </si>
  <si>
    <t>933</t>
  </si>
  <si>
    <t>3. โครงการส่งเสริมศักยภาพ อปท. ในการร่วมกัน</t>
  </si>
  <si>
    <t>จัดทำบริการสาธารณะ</t>
  </si>
  <si>
    <t>4. โครงการสัมมนาเชิงปฏิบัติการเพื่อเตรียมความ</t>
  </si>
  <si>
    <t>พร้อม อปท. เข้าสู่ประชาคมอาเซียน</t>
  </si>
  <si>
    <t>450</t>
  </si>
  <si>
    <t>337</t>
  </si>
  <si>
    <t xml:space="preserve">6. จัดพิมพ์หนังสือรายงานประจำปี  </t>
  </si>
  <si>
    <t>7. บำรุงรักษาและพัฒนาระบบโปรแกรม e-Plan</t>
  </si>
  <si>
    <t>5. การพัฒนาระบบและประยุกต์ใช้โปรแกรมการ</t>
  </si>
  <si>
    <t>ส่งมอบบริการด้านการอนุมัติ พ.ร.บ.ควบคุมอาคารฯ</t>
  </si>
  <si>
    <t>1. อบรมเจ้าหน้าที่ผู้ปฏิบัติงานในการนำเข้าข้อมูล</t>
  </si>
  <si>
    <t>530</t>
  </si>
  <si>
    <t>3. ประชุม คกก. พิจารณาร่างกฎหมาย มท.</t>
  </si>
  <si>
    <t>48</t>
  </si>
  <si>
    <t>4. การจัดตั้ง/เปลี่ยนแปลงฐานะของ อบต. และ</t>
  </si>
  <si>
    <t>เทศบาล รวมทั้งแยกพื้นที่เปลี่ยนชื่อ อปท.</t>
  </si>
  <si>
    <t>148</t>
  </si>
  <si>
    <t>2147</t>
  </si>
  <si>
    <t>257</t>
  </si>
  <si>
    <t>5. จัดสรรค่ากระแสไฟฟ้า</t>
  </si>
  <si>
    <t>97</t>
  </si>
  <si>
    <t>3. ตรวจนิเทศสถานสงเคราะห์คนชราและผู้สูงอายุ</t>
  </si>
  <si>
    <t>ที่ได้รับการถ่ายโอนจาก อปท.</t>
  </si>
  <si>
    <t>4. ตรวจนิเทศภารกิจที่ได้รับการถ่ายโอนด้าน</t>
  </si>
  <si>
    <t>สาธารณสุขของ อปท.</t>
  </si>
  <si>
    <t>11</t>
  </si>
  <si>
    <t>5. โครงการขับเคลื่อนปรัชญาของเศรษจกิจพอเพียง</t>
  </si>
  <si>
    <t xml:space="preserve">เข้าสู่ AEC </t>
  </si>
  <si>
    <t xml:space="preserve">1. โครงการประชุมเชิงปฏิบัติการ (workshop) </t>
  </si>
  <si>
    <t>กำหนดประเด็นปัญหาและแนวทางปฏิบัติงาน</t>
  </si>
  <si>
    <t>304</t>
  </si>
  <si>
    <t>2. โครงการประชุมเชิงปฏิบัติการพัฒนาครูและ</t>
  </si>
  <si>
    <t>2253</t>
  </si>
  <si>
    <t>420</t>
  </si>
  <si>
    <t>4. โครงการประชุมเชิงปฏิบัติการจัดทำผลงาน</t>
  </si>
  <si>
    <t>3182</t>
  </si>
  <si>
    <t>5. การจัดสรรงบประมาณค่าตอบแทน ก.กลาง,</t>
  </si>
  <si>
    <t xml:space="preserve">6. ขออนุมัติ/เบิกจ่ายค่าตอบแทนให้ คกก. </t>
  </si>
  <si>
    <t>7. การกำหนดตำแหน่งปลัด อบต. ใน อบต. ขนาด</t>
  </si>
  <si>
    <t>เล็กและขนาดกลาง เป็นกรณีพิเศษ</t>
  </si>
  <si>
    <t>395</t>
  </si>
  <si>
    <t>13. การตรวจร่างข้อบัญญัติและเทศบัญญัติของ</t>
  </si>
  <si>
    <t>7396</t>
  </si>
  <si>
    <t>14. การเสริมทักษะความรู้และความเข้าใจใน</t>
  </si>
  <si>
    <t>2435</t>
  </si>
  <si>
    <t xml:space="preserve">15. การให้คำปรึกษาแนะนำ ตอบข้อหารือ </t>
  </si>
  <si>
    <t>33259</t>
  </si>
  <si>
    <t>16. การส่งข้อมูล  รายงาน  ติดตามผลระหว่าง สถ.</t>
  </si>
  <si>
    <t>22374</t>
  </si>
  <si>
    <t>17. การจัดให้มีการเผยแพร่ผลการดำเนินงานต่างๆ</t>
  </si>
  <si>
    <t>19042</t>
  </si>
  <si>
    <t>18. การเผยแพร่และประชาสัมพันธ์มาตรฐานการ</t>
  </si>
  <si>
    <t>19. การติดตามและประเมินผลการบริหารจัดการ</t>
  </si>
  <si>
    <t>4708</t>
  </si>
  <si>
    <t>20. การตรวจสอบ ติดตามและประเมินผลด้าน</t>
  </si>
  <si>
    <t>6950</t>
  </si>
  <si>
    <t>21. การติดตามการใช้งานในระบบ e-GP และ</t>
  </si>
  <si>
    <t>e-LAAS</t>
  </si>
  <si>
    <t>3863</t>
  </si>
  <si>
    <t>1646</t>
  </si>
  <si>
    <t>22. การส่งเสริมให้ประชาชนมีส่วนร่วมในการจัดทำ</t>
  </si>
  <si>
    <t>11298</t>
  </si>
  <si>
    <t>23. การส่งเสริมการมีส่วนร่วมของประชาชนในการ</t>
  </si>
  <si>
    <t>24. การส่งเสริมให้ อปท. บริหารงานให้สอดคล้อง</t>
  </si>
  <si>
    <t>10980</t>
  </si>
  <si>
    <t>2121</t>
  </si>
  <si>
    <t>25. การป้องกันและแก้ไขปัญหายาเสพติด</t>
  </si>
  <si>
    <t>26.  การประสานงานส่งเสริมและสนับสนุนการ</t>
  </si>
  <si>
    <t>2033</t>
  </si>
  <si>
    <t>27. การประสานส่งเสริมและสนับสนุนให้ความ</t>
  </si>
  <si>
    <t>1633</t>
  </si>
  <si>
    <t>103617</t>
  </si>
  <si>
    <t>7149</t>
  </si>
  <si>
    <t>24308</t>
  </si>
  <si>
    <t>ของ อปท. e-Laas (ของเดิม) และระบบฐานข้อมูลผู้สูงอายุ</t>
  </si>
  <si>
    <t>7. บำรุงรักษาอุปกรณ์โครงการระบบบัญชีคอมพิวเตอร์ของ</t>
  </si>
  <si>
    <t>สารสนเทศและการสื่อสาร สถ. 57-60</t>
  </si>
  <si>
    <t>สารสนเทศของ สถ.</t>
  </si>
  <si>
    <t>8. โครงการศึกษาวิเคราะห์การจัดทำแผนแม่บทเทคโนโลยี</t>
  </si>
  <si>
    <t>9. โครงการปรับปรุงประสิทธิภาพระบบรักษา</t>
  </si>
  <si>
    <t>10. โครงการส่งเสริมคุณธรรมจริยธรรมด้านเทคโนโลยี</t>
  </si>
  <si>
    <t>3. โครงการประชุมสัมมนาและชี้แจงแนวทาง</t>
  </si>
  <si>
    <t>4. โครงการประชุมเชิงปฏิบัติการปรับปรุงผลงาน</t>
  </si>
  <si>
    <t>5. โครงการประชุมเชิงปฏิบัติการจัดทำผลงานทางวิชาการ</t>
  </si>
  <si>
    <t xml:space="preserve">6. การจัดสรรงบประมาณค่าตอบแทน ก.กลาง, </t>
  </si>
  <si>
    <t>7. ขออนุมัติ/เบิกจ่ายค่าตอบแทนให้ คกก.  คณะต่าง ๆ</t>
  </si>
  <si>
    <t>8. โครงการสัมมนามาตรฐานทั่วไปด้านการบริหารงาน</t>
  </si>
  <si>
    <t>10. จัดทำคู่มือระเบียบกฎหมายการบริหารงานบุคคล</t>
  </si>
  <si>
    <t>11. โครงการพัฒนา แสดงความคิดเห็นเกี่ยวกับร่าง</t>
  </si>
  <si>
    <t>ประเด็นปัญหาและแนวทางปฏิบัติงาน</t>
  </si>
  <si>
    <t>13. โครงการประชุมเชิงปฏิบัติการ (workshop) กำหนด</t>
  </si>
  <si>
    <t>14. การกำหนดตำแหน่งปลัด อบต. ใน อบต. ขนาดเล็ก</t>
  </si>
  <si>
    <t>และขนาดกลาง เป็นกรณีพิเศษ</t>
  </si>
  <si>
    <t>3584</t>
  </si>
  <si>
    <t>2. การจัดทำเอกสารรายละเอียดตัวชี้วัดของ สถจ.</t>
  </si>
  <si>
    <t>ราชการ สถ. ประจำปี 2556</t>
  </si>
  <si>
    <t>3. สำนักพัฒนาระบบบริหารงานบุคคลส่วนท้องถิ่น (สน.บถ.)</t>
  </si>
  <si>
    <t>6. สำนักมาตรฐานการบริหารงานองค์กรปกครองส่วนท้องถิ่น (สน.มถ)</t>
  </si>
  <si>
    <t>9. สำนักกฎหมายและระเบียบท้องถิ่น (สน.กม.)</t>
  </si>
  <si>
    <t>ต้นทุนผลผลิตประจำปีงบประมาณ พ.ศ. 2556 (ต.ค. 55 - ก.ย. 56)</t>
  </si>
  <si>
    <t>5. อปท. ที่ได้รับการตรวจสอบบัญชี การคลัง การเงินและ</t>
  </si>
  <si>
    <t>ตรวจแนะนำการควบคุมภายใน</t>
  </si>
  <si>
    <t>1. โครงการบำรุงรักษาอุปกรณ์บัญชีคอมพิวเตอร์</t>
  </si>
  <si>
    <t>2. บำรุงรักษาระบบเครือข่ายภายใน สถ. พร้อมระบบ</t>
  </si>
  <si>
    <t>3. บำรุงรักษาระบบเทคโนโลยีสารสนเทศและระบบฐาน</t>
  </si>
  <si>
    <t>4. โครงการปรับปรุงประสิทธิภาพระบบเครือข่ายท้องถิ่น</t>
  </si>
  <si>
    <t>5. โครงการพัฒนาระบบสารสนเทศด้านกฎหมายท้องถิ่น</t>
  </si>
  <si>
    <t>6. โครงการฝึกอบรมเชิงปฏิบัติการหลักสูตร "การพัฒนา</t>
  </si>
  <si>
    <t>40862</t>
  </si>
  <si>
    <t>ฝ่ายการเมืองและพนักงานส่วนท้องถิ่น</t>
  </si>
  <si>
    <t>15141</t>
  </si>
  <si>
    <t>ข้าราชการการเมืองของ อปท.</t>
  </si>
  <si>
    <t>23974</t>
  </si>
  <si>
    <t>7790</t>
  </si>
  <si>
    <t>บุคคลของ สถจ. และ อปท.</t>
  </si>
  <si>
    <t>1228</t>
  </si>
  <si>
    <t>การพัฒนาและขับเคลื่อนยุทธศาสตร์การพัฒนา</t>
  </si>
  <si>
    <t>722</t>
  </si>
  <si>
    <t>ระบบ e-Laas</t>
  </si>
  <si>
    <t>333</t>
  </si>
  <si>
    <t>1428</t>
  </si>
  <si>
    <t>4284</t>
  </si>
  <si>
    <t>57921</t>
  </si>
  <si>
    <t>รายการ (จำนวนรายการ)</t>
  </si>
  <si>
    <t>4338</t>
  </si>
  <si>
    <t>4213</t>
  </si>
  <si>
    <t>786</t>
  </si>
  <si>
    <t>152</t>
  </si>
  <si>
    <t>2082</t>
  </si>
  <si>
    <t>9. โครงการสัมมนามาตรฐานทั่วไปด้านการบริหาร</t>
  </si>
  <si>
    <t>เล่ม (จำนวนคู่มือ)</t>
  </si>
  <si>
    <t>บริหารจัดการเพื่อการวางแผนฯ (e-plan)</t>
  </si>
  <si>
    <t>(สถจ.)</t>
  </si>
  <si>
    <t>แห่ง (จังหวัด)</t>
  </si>
  <si>
    <t>463</t>
  </si>
  <si>
    <t>พัฒนาท้องถิ่น</t>
  </si>
  <si>
    <t>12348</t>
  </si>
  <si>
    <t>3. การวินิจฉัยและให้ความเห็นทางกฎหมาย</t>
  </si>
  <si>
    <t>5. การจำทำร่างประมวลกฎหมาย อปท.</t>
  </si>
  <si>
    <t>1. การฝึกอบรมข้าราชการ  พนักงานของ อปท.</t>
  </si>
  <si>
    <t>2. การฝึกอบรมผู้บริหารของ อปท.</t>
  </si>
  <si>
    <t>7.  ศูนย์ข้อมูลด้านการคลัง(รับ-จ่าย)ของ อปท.</t>
  </si>
  <si>
    <t>พนง.บันทึกข้อมูล</t>
  </si>
  <si>
    <t>ส่งเสริมและสนับสนุน อปท.</t>
  </si>
  <si>
    <t>2. ศูนย์เทคโนโลยีสารสนเทศท้องถิ่น (ศส.)</t>
  </si>
  <si>
    <t>4. สำนักพัฒนาและส่งเสริมการบริหารงานท้องถิ่น(นโยบายและแผน) (สน.พส.)</t>
  </si>
  <si>
    <t>5. สำนักส่งเสริมการพัฒนาเศรษฐกิจ สังคมและการมีส่วนร่วม (สน.สส.)</t>
  </si>
  <si>
    <t>1</t>
  </si>
  <si>
    <t>3</t>
  </si>
  <si>
    <t>4</t>
  </si>
  <si>
    <t>2</t>
  </si>
  <si>
    <t>ให้แก่ อปท.</t>
  </si>
  <si>
    <t>11081</t>
  </si>
  <si>
    <t>3301</t>
  </si>
  <si>
    <t>แคลนน้ำอุปโภค บริโภค แก่ประชาชน</t>
  </si>
  <si>
    <t>15. การจัดสรรเงินอุดหนุนสำหรับการแก้ไขปัญหาการขาด</t>
  </si>
  <si>
    <t>16. โครงการบริหารจัดการขยะเพื่อสิ่งแวดล้อม</t>
  </si>
  <si>
    <t>17. ค่าใช้จ่ายสนับสนุนการดำเนินงานของอาสาสมัคร</t>
  </si>
  <si>
    <t>สาธารณสุขประจำหมู่บ้าน (อสม.)</t>
  </si>
  <si>
    <t>11. เงินอุดหนุนสำหรับสนับสนุนการพัฒนาคุณภาพการให้</t>
  </si>
  <si>
    <t>บริการด้านสาธารณสุขของสถานีอนามัยถ่ายโอนให้แก่ อปท.</t>
  </si>
  <si>
    <t>12. การจัดสรรเงินอุดหนุนสำหรับสนับสนุนสถานสงเคราะห์</t>
  </si>
  <si>
    <t>คนชรา</t>
  </si>
  <si>
    <t>13. ค่าใช้จ่ายสำหรับสนับสนุนสงเคราะห์เบี้ยยังชีพคนชรา</t>
  </si>
  <si>
    <t>และผู้สูงอายุ</t>
  </si>
  <si>
    <t>ด้านการอนุมัติ อนุญาตตาม พ.ร.บ.ควบคุมอาคาร พ.ศ.2535</t>
  </si>
  <si>
    <t>4. การอบรมสัมมนาผู้บริหาร อปท. เพื่อส่งเสริมธรรมาภิบาล</t>
  </si>
  <si>
    <t>5. การติดตามประเมินผลการใช้โปรแกรมการส่งมอบบริการ</t>
  </si>
  <si>
    <t>6. การจัดพิมพ์คู่มือมาตรฐานการจัดบริการสาธารณะของ</t>
  </si>
  <si>
    <t>3. การประเมินการปฏิบัติราชการของ อปท. (Core Team)</t>
  </si>
  <si>
    <t>7. การอบรมสัมมนาผู้บริหาร อปท. เพื่อส่งเสริมธรรมาภิบาล</t>
  </si>
  <si>
    <t>และเสริมสร้างประสิทธิภาพการบริหารจัดการที่ดี 2556</t>
  </si>
  <si>
    <t>8. การจัดพิมพ์คู่มือเอกสารมาตรฐานการจัดบริการ</t>
  </si>
  <si>
    <t>9. การพัฒนาระบบและประยุกต์ใช้โปรแกรมการส่งมอบ</t>
  </si>
  <si>
    <t>บริการด้านการอนุมัติ พ.ร.บ.ควบคุมอาคารฯ พ.ศ. 2552</t>
  </si>
  <si>
    <t>ให้เหมาะสมกับการใช้งานของ อปท. ต้นแบบ</t>
  </si>
  <si>
    <t>1. จัดสรรค่าไฟฟ้า</t>
  </si>
  <si>
    <t>2. จัดสรรค่าจ้างลูกจ้างชั่วคราวฯ</t>
  </si>
  <si>
    <t>3. จัดสรรค่าปรับปรุงซ่อมแซมสถานีสูบน้ำโดยไฟฟ้า</t>
  </si>
  <si>
    <t>4. จัดพิมพ์หนังสือคำพิพากษาของศาลและความเห็นของ</t>
  </si>
  <si>
    <t>5. ยกร่างกฏหมายและประชุมคณะกรรมาธิการการปกครอง</t>
  </si>
  <si>
    <t>สส./สว.</t>
  </si>
  <si>
    <t>6. การจัดตั้ง/เปลี่ยนแปลงฐานะของ อบต. และเทศบาล</t>
  </si>
  <si>
    <t>7. อบรมเจ้าหน้าที่ผู้ปฏิบัติงานในการนำเข้าข้อมูล</t>
  </si>
  <si>
    <t>8. ให้ความเห็นชอบร่างกฎหมาย</t>
  </si>
  <si>
    <t>9. ประชุม คกก. พิจารณาร่างกฎหมาย มท.</t>
  </si>
  <si>
    <t>1. โครงการแข่งขันคนเก่ง</t>
  </si>
  <si>
    <t>2. โครงการจัดทำมาตรฐานการศึกษา (ขั้นพัฒนา)</t>
  </si>
  <si>
    <t>3. โครงการประชุมสัมมนาเชิงปฏิบัติการพัฒนาศักยภาพ</t>
  </si>
  <si>
    <t>4. โครงการประชุมสัมมนาเชิงปฏิบัติการพัฒนาศักยภาพ</t>
  </si>
  <si>
    <t>5. โครงการคัดเลือกบุคลากรผู้ปฏิบัติงานส่งเสริมกิจกรรม</t>
  </si>
  <si>
    <t>6. โครงการจัดงานมหกรรมการศึกษาท้องถิ่นปี 2555</t>
  </si>
  <si>
    <t>7. ประชุมชี้แจงการบริหารจัดการศึกษาโดยใช้โรงเรียนเป็น</t>
  </si>
  <si>
    <t>ฐานในการพัฒนาท้องถิ่น</t>
  </si>
  <si>
    <t>8. โครงการพัฒนาเครือข่ายการจัดทำแผนพัฒนาการศึกษา</t>
  </si>
  <si>
    <t>9. โครงการจัดทำคู่มือและเครื่องมือประเมินคุณภาพ</t>
  </si>
  <si>
    <t>การศึกษาภายในสถานศึกษา ระดับการศึกษาขั้นพื้นฐาน</t>
  </si>
  <si>
    <t>10. โครงการประชุมคณะกรรมการประสานงานวิชาการฯ</t>
  </si>
  <si>
    <t>11. โครงการพัฒนาระบบสารสนเทศเพื่อติดตามผล</t>
  </si>
  <si>
    <t>ธรรมาภิบาลและเสริมสร้างประสิทธิภาพการ</t>
  </si>
  <si>
    <t>9000</t>
  </si>
  <si>
    <t>ฉบับ (จำนวนร่าง)</t>
  </si>
  <si>
    <t>230</t>
  </si>
  <si>
    <t>1107</t>
  </si>
  <si>
    <t>482</t>
  </si>
  <si>
    <t>238</t>
  </si>
  <si>
    <t>ตารางที่  1   รายงานต้นทุนรวมของหน่วยงานโดยแยกประเภทตามแหล่งของเงิน</t>
  </si>
  <si>
    <t>ประเภทค่าใช้จ่าย</t>
  </si>
  <si>
    <t>เงินในงบประมาณ</t>
  </si>
  <si>
    <t>เงินนอกงบประมาณ</t>
  </si>
  <si>
    <t>งบกลาง</t>
  </si>
  <si>
    <t>1.  ค่าใช้จ่ายบุคลากร</t>
  </si>
  <si>
    <t>2.  ค่าใช้จ่ายด้านการฝึกอบรม</t>
  </si>
  <si>
    <t>3.  ค่าใช้จ่ายเดินทาง</t>
  </si>
  <si>
    <t>4.  ค่าตอบแทน ใช้สอยวัสดุและสาธารณูปโภค</t>
  </si>
  <si>
    <t>5.  ค่าเสื่อมราคาและค่าตัดจำหน่าย</t>
  </si>
  <si>
    <t>รวมต้นทุนผลผลิต</t>
  </si>
  <si>
    <t>1.  ส่งเสริมกิจกรรมการศึกษาท้องถิ่น</t>
  </si>
  <si>
    <t>2.  พัฒนาบุคลากร</t>
  </si>
  <si>
    <t xml:space="preserve">     หน่วยงาน</t>
  </si>
  <si>
    <t>3.  พัฒนาและเพิ่มศักยภาพการบริหารหน่วยงาน</t>
  </si>
  <si>
    <t xml:space="preserve">     การสื่อสาร</t>
  </si>
  <si>
    <t xml:space="preserve">     ตามอำนาจหน้าที่ของ อปท. </t>
  </si>
  <si>
    <t>9.  การส่งเสริมและสนับสนุนการดำเนินงาน</t>
  </si>
  <si>
    <t>การตรวจสอบการคลังและระบบควบคุม</t>
  </si>
  <si>
    <t>ระดับจังหวัด</t>
  </si>
  <si>
    <t>สถานี (จำนวนสถานี)</t>
  </si>
  <si>
    <t>1.  ส่งเสริม สนับสนุนและพัฒนาศักยภาพ</t>
  </si>
  <si>
    <t>การบริหารงานเพื่อให้เกิดผลสัมฤทธิ์ต่อภารกิจ</t>
  </si>
  <si>
    <t>2.  ส่งเสริมและสนับสนุนการกระจายอำนาจ</t>
  </si>
  <si>
    <t>1.  ส่งเสริมและสนับสนุนองค์กร</t>
  </si>
  <si>
    <t xml:space="preserve">     ปกครองส่วนท้องถิ่น</t>
  </si>
  <si>
    <t>2.  จัดสรรเงินอุดหนุนให้องค์กรปกครอง</t>
  </si>
  <si>
    <t xml:space="preserve">      ส่วนท้องถิ่น</t>
  </si>
  <si>
    <t>1. สำนักงานเลขานุการกรม (สล.)</t>
  </si>
  <si>
    <t>4. สำนักงานผู้ตรวจราชการกรม (สนง.ผต.)</t>
  </si>
  <si>
    <t xml:space="preserve"> ค่าใช้จ่ายดำเนินงาน</t>
  </si>
  <si>
    <t>ค่าเสื่อมราคาฯ</t>
  </si>
  <si>
    <t>เพิ่ม / (ลด) %</t>
  </si>
  <si>
    <t>สำนักงานฯ</t>
  </si>
  <si>
    <t>ของ อปท. ตามระเบียบ คตง.</t>
  </si>
  <si>
    <t>พร้อมระบบ  Anti Virus</t>
  </si>
  <si>
    <t>ศึกษาท้องถิ่น</t>
  </si>
  <si>
    <t>การปฏิบัติงานของครูผู้ช่วย</t>
  </si>
  <si>
    <t>ส่งเสริมและสนับสนุนการให้บริการสาธารณะ</t>
  </si>
  <si>
    <t>ส่งเสริมความเข้มแข็งและสนับสนุนการจัดการ</t>
  </si>
  <si>
    <t>การให้บริการสาธารณะของ อปท.</t>
  </si>
  <si>
    <t xml:space="preserve">     และการสื่อสาร</t>
  </si>
  <si>
    <t xml:space="preserve">     สาธารณะ</t>
  </si>
  <si>
    <t>3.  พัฒนาและเพิ่มศักยภาพการบริหาร</t>
  </si>
  <si>
    <t>จังหวัดในการแก้ไขปัญหาสังคมและความยากจนตาม</t>
  </si>
  <si>
    <t>ปรัชญาเศรษฐกิจพอเพียง</t>
  </si>
  <si>
    <t>การศึกษาของ อปท.</t>
  </si>
  <si>
    <t xml:space="preserve">     ส่วนท้องถิ่น</t>
  </si>
  <si>
    <t>1.  ส่งเสริมและสนับสนุนองค์กรปกครอง</t>
  </si>
  <si>
    <t xml:space="preserve">       ส่วนท้องถิ่น</t>
  </si>
  <si>
    <t xml:space="preserve">   2. จัดสรรเงินอุดหนุนให้องค์กรปกครอง</t>
  </si>
  <si>
    <t>รวมต้นทุนคงที่</t>
  </si>
  <si>
    <t>รวมต้นทุนผันแปร</t>
  </si>
  <si>
    <t>ค่าใช้จ่ายบุคคลากร</t>
  </si>
  <si>
    <t>ครุภัณฑ์ต่ำกว่าเกณฑ์</t>
  </si>
  <si>
    <t>ค่าจ้างพนักงานผลิตเอกสาร</t>
  </si>
  <si>
    <t>ค่าใช้จ่ายประชุม</t>
  </si>
  <si>
    <t>ค่าน้ำมันฯ</t>
  </si>
  <si>
    <t>1. กองตรวจสอบระบบบัญชีท้องถิ่น (ตบ.)</t>
  </si>
  <si>
    <t>4. สำนักพัฒนาและส่งเสริมการบริหารงานท้องถิ่น</t>
  </si>
  <si>
    <t xml:space="preserve">    (นโยบายและแผน) (สน.พส.)</t>
  </si>
  <si>
    <t>5. สำนักส่งเสริมการพัฒนาเศรษฐกิจ สังคมและ</t>
  </si>
  <si>
    <t xml:space="preserve">    การมีส่วนร่วม (สน.สส.)</t>
  </si>
  <si>
    <t>6. สำนักมาตรฐานการบริหารงานองค์กรปกครอง</t>
  </si>
  <si>
    <t>7. สำนักพัฒนาระบบรูปแบบและโครงสร้าง (สน.พร.)</t>
  </si>
  <si>
    <t>หน่วยงานสนันสนุน</t>
  </si>
  <si>
    <t>1.  ประสาน ติดตาม ส่งเสริมและสนับสนุนการปฏิบัติ</t>
  </si>
  <si>
    <t>1.  การกำกับดูแลและวางนโยบายการปฏิบัติงาน</t>
  </si>
  <si>
    <t>คอมพิวเตอร์ของ อปท.</t>
  </si>
  <si>
    <t>ส่วนท้องถิ่น</t>
  </si>
  <si>
    <t>กฎหมายท้องถิ่น</t>
  </si>
  <si>
    <t>ค่าจ้างพนักงานระบบโสต</t>
  </si>
  <si>
    <t>ค่าเช่ารถยนต์</t>
  </si>
  <si>
    <t>ท้องถิ่นจังหวัด</t>
  </si>
  <si>
    <t>ตามภารกิจถ่ายโอนและนโยบายรัฐบาล</t>
  </si>
  <si>
    <t>ปีงบประมาณ พ.ศ. 2555</t>
  </si>
  <si>
    <t>7851</t>
  </si>
  <si>
    <t>ตารางที่  8  เปรียบเทียบผลการคำนวณต้นทุนกิจกรรมหลักแยกตามแหล่งเงิน</t>
  </si>
  <si>
    <t>1. การตรวจสอบการเงิน การคลัง อปท.</t>
  </si>
  <si>
    <t>2. ตรวจประเมินผลการจัดวางระบบควบคุมภายใน</t>
  </si>
  <si>
    <t>3. งานธุรการ, สารบรรณและการบำรุงรักษา</t>
  </si>
  <si>
    <t>ก่อนแต่งตั้งให้เลื่อนวิทยฐานะฯ</t>
  </si>
  <si>
    <t>กองตรวจสอบระบบการเงินบัญชีท้องถิ่น (ตบ.)</t>
  </si>
  <si>
    <t>แห่ง (จำนวน อปท.)</t>
  </si>
  <si>
    <t>ศูนย์เทคโนโลยีสารสนเทศท้องถิ่น (ศส.)</t>
  </si>
  <si>
    <t>สำนักพัฒนาและส่งเสริมการบริหารงานท้องถิ่น (นโยบายและแผน)  (สน.พส.)</t>
  </si>
  <si>
    <t>สำนักส่งเสริมการพัฒนาเศรษฐกิจ  สังคมและการมีส่วนร่วม  (สน.สส.)</t>
  </si>
  <si>
    <t>7,851</t>
  </si>
  <si>
    <t>สำนักพัฒนาระบบรูปแบบและโครงสร้าง (สน.พร.)</t>
  </si>
  <si>
    <t>สถาบันพัฒนาบุคลากรท้องถิ่น (สพบ.)</t>
  </si>
  <si>
    <t>สำนักบริหารการคลังท้องถิ่น (สน.คท.)</t>
  </si>
  <si>
    <t>สำนักงานส่งเสริมการปกครองท้องถิ่นจังหวัด (สถจ.)</t>
  </si>
  <si>
    <t>สำนักงานเลขานุการกรม (สล.)</t>
  </si>
  <si>
    <t>1.  ด้านสารบรรณ  สถ.</t>
  </si>
  <si>
    <t>จำนวนรายการรับ-ส่งหนังสือ</t>
  </si>
  <si>
    <t>2.  ด้านอำนวยการและเลขานุการกรม</t>
  </si>
  <si>
    <t>0</t>
  </si>
  <si>
    <t>ค่าจ้างบำรุงรักษาระบบโทรศัพท์</t>
  </si>
  <si>
    <t>4. การดำเนินคดีอาญา แพ่ง (ละเมิด) และคดี</t>
  </si>
  <si>
    <t>ปกครองของ สถ. และ อปท.</t>
  </si>
  <si>
    <t>ดำเนินงานตามภารกิจถ่ายโอนและนโยบายรัฐบาล</t>
  </si>
  <si>
    <t>ศูนย์ต้นทุน</t>
  </si>
  <si>
    <t>ค่าล่วงเวลา</t>
  </si>
  <si>
    <t>ค่าเช่าบ้าน</t>
  </si>
  <si>
    <t>ค่าวัสดุ</t>
  </si>
  <si>
    <t>ค่าน้ำมัน</t>
  </si>
  <si>
    <t>ค่าใช้จ่ายฝึกอบรม</t>
  </si>
  <si>
    <t>ค่าประชาสัมพันธ์</t>
  </si>
  <si>
    <t>ค่าซ่อมแซม</t>
  </si>
  <si>
    <t>ค่าเช่าเบ็ดเตล็ด</t>
  </si>
  <si>
    <t>ค่าจ้างเหมาบริการ</t>
  </si>
  <si>
    <t>ค่าจ้างที่ปรึกษา</t>
  </si>
  <si>
    <t>ค่าตอบแทนใช้สอย</t>
  </si>
  <si>
    <t>ค่าเสื่อมราคา</t>
  </si>
  <si>
    <t>ค่าจ้างดูแลสวนหย่อม</t>
  </si>
  <si>
    <t>ค่าจ้างบำรุงรักษาลิฟท์</t>
  </si>
  <si>
    <t>ค่าจ้างรักษาความปลอดภัย</t>
  </si>
  <si>
    <t>เงินรางวัลประจำปี</t>
  </si>
  <si>
    <t>รวม</t>
  </si>
  <si>
    <t>ค่าใช้จ่ายบุคลากร</t>
  </si>
  <si>
    <t>ค่าใช้จ่ายสวัสดิการ</t>
  </si>
  <si>
    <t>ค่าสาธารณูปโภค</t>
  </si>
  <si>
    <t>ค่าใช้จ่ายดำเนินงาน</t>
  </si>
  <si>
    <t>รวมค่าใช้จ่าย</t>
  </si>
  <si>
    <t>รวมค่าใช้จ่ายของแต่ละหน่วยงาน</t>
  </si>
  <si>
    <t>ทางตรง</t>
  </si>
  <si>
    <t>ทางอ้อม</t>
  </si>
  <si>
    <t>แต่ละหน่วยงาน</t>
  </si>
  <si>
    <t>หน่วยงานหลัก</t>
  </si>
  <si>
    <t>สำนักพัฒนาระบบริหารงานบุคคลส่วนท้องถิ่น (สน.บถ.)</t>
  </si>
  <si>
    <t>สำนักมาตรฐานการบริหารงานองค์กรปกครองส่วนท้องถิ่น (สน.มถ.)</t>
  </si>
  <si>
    <t>สำนักประสานและพัฒนาการจัดการศึกษาท้องถิ่น (สน.กศ.)</t>
  </si>
  <si>
    <t>สำนักกฎหมายและระเบียบท้องถิ่น (สน.กม.)</t>
  </si>
  <si>
    <t>1. งานธุรการ สารบรรณ โครงการและแผนงาน</t>
  </si>
  <si>
    <t>8074</t>
  </si>
  <si>
    <t>1964</t>
  </si>
  <si>
    <t>140</t>
  </si>
  <si>
    <t>1350</t>
  </si>
  <si>
    <t>6. การพิจารณาให้ความเห็นเกี่ยวกับการจัดทำ</t>
  </si>
  <si>
    <t>ร่างกฎหมายต่าง ๆ ที่เกี่ยวข้องกับ อปท.</t>
  </si>
  <si>
    <t>15939</t>
  </si>
  <si>
    <t>1775</t>
  </si>
  <si>
    <t>18703</t>
  </si>
  <si>
    <t>6849</t>
  </si>
  <si>
    <t>และระเบียบที่เกี่ยวข้อง</t>
  </si>
  <si>
    <t>449</t>
  </si>
  <si>
    <t>12000</t>
  </si>
  <si>
    <t>เล่ม(จำนวนคู่มือ)</t>
  </si>
  <si>
    <t>38228</t>
  </si>
  <si>
    <t>6.  การประมวลผลทางการเงินโดยระบบบัญชี</t>
  </si>
  <si>
    <t>1372</t>
  </si>
  <si>
    <t xml:space="preserve">8. การจัดสรรเงินอุดหนุนให้แก่ อปท. </t>
  </si>
  <si>
    <t>11304</t>
  </si>
  <si>
    <t>ของ อปท. และจัดทำคู่มือการจัดเก็บรายได้</t>
  </si>
  <si>
    <t>37000</t>
  </si>
  <si>
    <t>1. การจัดการศึกษาและกิจกรรมของโรงเรียน</t>
  </si>
  <si>
    <t>2182</t>
  </si>
  <si>
    <t>5. การจัดทำร่างประมวลกฎหมาย อปท.</t>
  </si>
  <si>
    <t>7. การพิจารณาให้ความเห็นเกี่ยวกับการจัดทำร่างกฎหมาย</t>
  </si>
  <si>
    <t>4.  พัฒนากฎหมาย และระเบียบท้องถิ่น</t>
  </si>
  <si>
    <t>ของ คกก.กฤษฎีกาเกี่ยวกับการเลือกตั้งท้องถิ่น</t>
  </si>
  <si>
    <t>จัดตั้ง อบต. เป็นเทศบาล</t>
  </si>
  <si>
    <t>1. สนับสนุนการดำเนินการตามอำนาจหน้าที่ของ อปท.</t>
  </si>
  <si>
    <t>2. ส่งเสริมและพัฒนาการบริการสาธารณะด้านการจัดการ</t>
  </si>
  <si>
    <t>อปท. มีประสิทธิภาพในการบริหารงานบุคคลท้องถิ่น</t>
  </si>
  <si>
    <t>ขององค์กรปกครองส่วนท้องถิ่น</t>
  </si>
  <si>
    <t>ต้นทุนทางตรง ปีงบประมาณ พ.ศ. 2555</t>
  </si>
  <si>
    <t>3. สำนักพัฒนาระบบบริหารงานบุคคลท้องถิ่น (สน.บถ.)</t>
  </si>
  <si>
    <t xml:space="preserve">    ส่วนท้องถิ่น (สน.มถ.)</t>
  </si>
  <si>
    <t>8. สำนักประสานและพัฒนาการจัดการศึกษาท้องถิ่น (สน.กศ.)</t>
  </si>
  <si>
    <t>9.สำนักกฎหมายและระเบียบท้องถิ่น (สน.กม.)</t>
  </si>
  <si>
    <t>เรื่อง(จำนวนเรื่อง)</t>
  </si>
  <si>
    <t>คน (จำนวนผู้เข้าอบรม)</t>
  </si>
  <si>
    <t>2.  การติดต่อประสานงานกับหน่วยงานที่เกี่ยวข้อง</t>
  </si>
  <si>
    <t>3. พัฒนาระบบและรูปแบงบประมาณและพัสดุ</t>
  </si>
  <si>
    <t>5.  ดำเนินงานเกี่ยวกับบำเหน็จบำนาญ</t>
  </si>
  <si>
    <t>แห่ง(จำนวน อปท.)</t>
  </si>
  <si>
    <t>ราย (จำนวนผู้เกษียน)</t>
  </si>
  <si>
    <t>ครั้ง (จำนวนครั้ง)</t>
  </si>
  <si>
    <t>กระบวนการจัดเก็บรายได้ของ อปท.</t>
  </si>
  <si>
    <t>2290</t>
  </si>
  <si>
    <t>17115</t>
  </si>
  <si>
    <t>1219</t>
  </si>
  <si>
    <t>4408</t>
  </si>
  <si>
    <t>สถจ., อปท. ด้วยระบบสารสนเทศ</t>
  </si>
  <si>
    <t>10508</t>
  </si>
  <si>
    <t>138620</t>
  </si>
  <si>
    <t>14709</t>
  </si>
  <si>
    <t>785</t>
  </si>
  <si>
    <t>10473</t>
  </si>
  <si>
    <t>14758</t>
  </si>
  <si>
    <t>2583</t>
  </si>
  <si>
    <t>4448</t>
  </si>
  <si>
    <t>4692</t>
  </si>
  <si>
    <t>2733</t>
  </si>
  <si>
    <t>11187</t>
  </si>
  <si>
    <t>2244</t>
  </si>
  <si>
    <t>1882</t>
  </si>
  <si>
    <t>3747</t>
  </si>
  <si>
    <t>3234</t>
  </si>
  <si>
    <t>99289</t>
  </si>
  <si>
    <t>7535</t>
  </si>
  <si>
    <t>3620</t>
  </si>
  <si>
    <t>14706</t>
  </si>
  <si>
    <t>3204</t>
  </si>
  <si>
    <t>247</t>
  </si>
  <si>
    <t>1600</t>
  </si>
  <si>
    <t>สารสนเทศ และการสำรวจบรรยากาศภายในองค์การ</t>
  </si>
  <si>
    <t>7. การดำเนินโครงการติดตามประเมินผลการพัฒนา</t>
  </si>
  <si>
    <t>โครงสร้างการบริหารราชการส่วนภูมิภาค เพื่อรองรับ</t>
  </si>
  <si>
    <t>แผนยุทธศาสตร์การพัฒนาหน่วยงานของ สถ.</t>
  </si>
  <si>
    <t>ด้านการตรวจสอบภายใน</t>
  </si>
  <si>
    <t>หมายเหตุ  :</t>
  </si>
  <si>
    <t>ค่าใช้จ่ายในระบบ  GFMIS</t>
  </si>
  <si>
    <t>หัก   ต้นทุนที่ไม่เกี่ยวข้องในการผลิตผลผลิต</t>
  </si>
  <si>
    <t xml:space="preserve">         ค่าใช้จ่ายบำเหน็จบำนาญ</t>
  </si>
  <si>
    <t xml:space="preserve">         ค่าใช้จ่ายเงินอุดหนุน </t>
  </si>
  <si>
    <t>ศูนย์ต้นทุนหลัก</t>
  </si>
  <si>
    <t>ศูนต์ต้นทุนสนับสนุน</t>
  </si>
  <si>
    <t xml:space="preserve"> </t>
  </si>
  <si>
    <t>80</t>
  </si>
  <si>
    <t>1. สำนักงานเลขานุการกรมฯ (สล.)</t>
  </si>
  <si>
    <t>3. กองคลัง (กค.)</t>
  </si>
  <si>
    <t>4. สำนักงานผู้ตรวจราขการกรมฯ (สนง.ผต.)</t>
  </si>
  <si>
    <t>5. กลุ่มพัฒนาระบบบริหาร (ก.พ.ร.)</t>
  </si>
  <si>
    <t>6. กลุ่มตรวจสอบภายใน (กตภ.)</t>
  </si>
  <si>
    <t xml:space="preserve">9. การจัดสรรเงินภาษีอากรและรายได้อื่นให้แก่ </t>
  </si>
  <si>
    <t>454</t>
  </si>
  <si>
    <t>รวมต้นทุนทั้งสิ้น</t>
  </si>
  <si>
    <t>โครงการแผนงาน</t>
  </si>
  <si>
    <t>2. การตรวจสอบเรื่องร้องเรียนของ อปท. ที่ได้รับ</t>
  </si>
  <si>
    <t>การพิจารณา</t>
  </si>
  <si>
    <t>535</t>
  </si>
  <si>
    <t>ครั้งของการตรวจฯ</t>
  </si>
  <si>
    <t>3. การจัดพิมพ์เอกสารแผ่นพับคำรับรองการปฏิบัติ</t>
  </si>
  <si>
    <t>บริการสาธารณะ</t>
  </si>
  <si>
    <t>ค่าประกันสังคม</t>
  </si>
  <si>
    <t>ค่าตอบแทน (รายเดือน)</t>
  </si>
  <si>
    <t>(หน่วย : บาท)</t>
  </si>
  <si>
    <t>ผลการเปรียบเทียบ</t>
  </si>
  <si>
    <t>ลำดับ</t>
  </si>
  <si>
    <t>ต้นทุนทางอ้อม</t>
  </si>
  <si>
    <t>ต้นทุนคงที่</t>
  </si>
  <si>
    <t>ต้นทุนผันแปร</t>
  </si>
  <si>
    <t>ผลต่าง</t>
  </si>
  <si>
    <t>ผันแปร 52</t>
  </si>
  <si>
    <t>เพิ่ม/(ลด)%</t>
  </si>
  <si>
    <t>ปี52</t>
  </si>
  <si>
    <t>ค่าจ้างพนักงานทำความสะอาด</t>
  </si>
  <si>
    <t>ค่าเช่าอสังหาริมทรัพย์ (ที่ดิน)</t>
  </si>
  <si>
    <t>ค่าจ้างพนักงานขับรถ</t>
  </si>
  <si>
    <t>ค่าจ้างดูแลสาธารณูปโภค</t>
  </si>
  <si>
    <r>
      <t>ตารางที่ 12</t>
    </r>
    <r>
      <rPr>
        <b/>
        <sz val="14"/>
        <rFont val="Cordia New"/>
        <family val="2"/>
      </rPr>
      <t xml:space="preserve"> รายงานเปรียบเทียบต้นทุนทางอ้อมตามลักษณะของต้นทุน  (คงที่/ผันแปร)</t>
    </r>
  </si>
  <si>
    <t>สาธารณะของ อปท.</t>
  </si>
  <si>
    <t>ข้าราชการส่วนท้องถิ่น</t>
  </si>
  <si>
    <t>เล่ม (จำนวนเล่ม)</t>
  </si>
  <si>
    <t>เรื่อง (จำนวนเรื่อง)</t>
  </si>
  <si>
    <t>เล่ม (จำนวนหนังสือ)</t>
  </si>
  <si>
    <t>(หน่วยนับ)</t>
  </si>
  <si>
    <t xml:space="preserve">ปริมาณ </t>
  </si>
  <si>
    <t>กิจกรรมย่อยของหน่วยงานหลัก</t>
  </si>
  <si>
    <t>กิจกรรมย่อยของหน่วยงานสนับสนุน</t>
  </si>
  <si>
    <t>1.  ด้านการเงินและบัญชี</t>
  </si>
  <si>
    <t>2.  ด้านการพัสดุ</t>
  </si>
  <si>
    <t>ผลผลิตย่อย</t>
  </si>
  <si>
    <t>กิจกรรมหลัก</t>
  </si>
  <si>
    <t>อปท.</t>
  </si>
  <si>
    <t>ตารางที่  9  เปรียบเทียบผลการคำนวณต้นทุนผลผลิตย่อยแยกตามแหล่งเงิน</t>
  </si>
  <si>
    <t>(8,311,047.25)</t>
  </si>
  <si>
    <t>(179,452,975.26)</t>
  </si>
  <si>
    <t>ตารางที่  10  เปรียบเทียบผลการคำนวณต้นทุนผลผลิตหลักแยกตามแหล่งเงิน</t>
  </si>
  <si>
    <t>ของ อปท.</t>
  </si>
  <si>
    <t>1. กองตรวจสอบระบบการเงินบัญชีท้องถิ่น (ตบ.)</t>
  </si>
  <si>
    <t>ตารางที่  3  รายงานต้นทุนกิจกรรมย่อยแยกตามแหล่งของเงิน</t>
  </si>
  <si>
    <t>กิจกรรมย่อย</t>
  </si>
  <si>
    <t>ต้นทุนรวม</t>
  </si>
  <si>
    <t>ต้นทุนต่อหน่วย</t>
  </si>
  <si>
    <t>เดิมของโครงการระบบบัญชีคอมฯ ของ อปท.</t>
  </si>
  <si>
    <t>เครื่อง (จำนวนคอมฯ)</t>
  </si>
  <si>
    <t>ทางวิชาการเพื่อเลื่อนสู่วิทยฐานะชำนาญการพิเศษ</t>
  </si>
  <si>
    <t>ประชาชนทั่วไป</t>
  </si>
  <si>
    <t>จัดจ้างและติดตามประเมินผลการดำเนินงานของ อปท.</t>
  </si>
  <si>
    <t>สวัสดิการสังคมกับกลุ่มผู้สูงอายุและผู้ด้อยโอกาสในสังคม</t>
  </si>
  <si>
    <t>ในสังกัด อปท.</t>
  </si>
  <si>
    <t>อปท. ผ่านเว็ปไซต์</t>
  </si>
  <si>
    <t>ปัญหาการทุจริตของ อปท.</t>
  </si>
  <si>
    <t>และยุทธศาสตร์ของ อปท.</t>
  </si>
  <si>
    <t>1. ด้านการพัฒนาระบบบริหารราชการ เกี่ยวกับการติดตาม</t>
  </si>
  <si>
    <t>ความก้าวหน้าของการดำเนินการตามคำรับรองปฏิบัติราชการ</t>
  </si>
  <si>
    <t>2.  การจัดทำรายงานผลการปฏิบัติราชการตามคำรับรอง</t>
  </si>
  <si>
    <t>เพื่อจัดส่งให้สำนักงาน ก.พ.ร. และใช้ในการตรวจติดตาม</t>
  </si>
  <si>
    <t>ประเมินผลตามคำรับรองฯ</t>
  </si>
  <si>
    <t>3.  การจัดทำแผ่นพับสรุปรายละเอียดคำรับรองการปฏิบัติ</t>
  </si>
  <si>
    <t>กรอบการประเมิณผลการปฏิบัติราชการตามคำรับรองฯ</t>
  </si>
  <si>
    <t>ผู้รับบริการและผู้มีส่วนได้ส่วนเสียของ สถ.</t>
  </si>
  <si>
    <t>อิเล็กทรอนิกส์</t>
  </si>
  <si>
    <t>(Core Team)</t>
  </si>
  <si>
    <t>และ อปท.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</si>
</sst>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.00_-;\-* #,##0.00_-;_-* \-??_-;_-@_-"/>
    <numFmt numFmtId="181" formatCode="_-* #,##0_-;\-* #,##0_-;_-* \-??_-;_-@_-"/>
    <numFmt numFmtId="182" formatCode="_-* #,##0.0_-;\-* #,##0.0_-;_-* \-??_-;_-@_-"/>
    <numFmt numFmtId="183" formatCode="0.0"/>
    <numFmt numFmtId="184" formatCode="_-* #,##0.000_-;\-* #,##0.000_-;_-* \-??_-;_-@_-"/>
    <numFmt numFmtId="185" formatCode="_-* #,##0.0000_-;\-* #,##0.0000_-;_-* \-??_-;_-@_-"/>
    <numFmt numFmtId="186" formatCode="_-* #,##0.00000_-;\-* #,##0.00000_-;_-* \-??_-;_-@_-"/>
    <numFmt numFmtId="187" formatCode="_-* #,##0.000000_-;\-* #,##0.000000_-;_-* \-??_-;_-@_-"/>
    <numFmt numFmtId="188" formatCode="_-* #,##0.000_-;\-* #,##0.000_-;_-* &quot;-&quot;??_-;_-@_-"/>
    <numFmt numFmtId="189" formatCode="_-* #,##0.0000_-;\-* #,##0.0000_-;_-* &quot;-&quot;??_-;_-@_-"/>
    <numFmt numFmtId="190" formatCode="&quot;ใช่&quot;;&quot;ใช่&quot;;&quot;ไม่ใช่&quot;"/>
    <numFmt numFmtId="191" formatCode="&quot;จริง&quot;;&quot;จริง&quot;;&quot;เท็จ&quot;"/>
    <numFmt numFmtId="192" formatCode="&quot;เปิด&quot;;&quot;เปิด&quot;;&quot;ปิด&quot;"/>
    <numFmt numFmtId="193" formatCode="[$€-2]\ #,##0.00_);[Red]\([$€-2]\ #,##0.00\)"/>
    <numFmt numFmtId="194" formatCode="0.000000"/>
    <numFmt numFmtId="195" formatCode="0.00000"/>
    <numFmt numFmtId="196" formatCode="0.0000"/>
    <numFmt numFmtId="197" formatCode="0.000"/>
    <numFmt numFmtId="198" formatCode="0.0000000"/>
    <numFmt numFmtId="199" formatCode="#,##0.0"/>
    <numFmt numFmtId="200" formatCode="_-* #,##0_-;\-* #,##0_-;_-* &quot;-&quot;??_-;_-@_-"/>
    <numFmt numFmtId="201" formatCode="0.00_);\(0.00\)"/>
    <numFmt numFmtId="202" formatCode="0;[Red]0"/>
    <numFmt numFmtId="203" formatCode="0.00_);[Red]\(0.00\)"/>
    <numFmt numFmtId="204" formatCode="[$-409]dddd\,\ mmmm\ dd\,\ yyyy"/>
    <numFmt numFmtId="205" formatCode="[$-409]h:mm:ss\ AM/PM"/>
    <numFmt numFmtId="206" formatCode="_-* #,##0.0000000_-;\-* #,##0.0000000_-;_-* \-??_-;_-@_-"/>
    <numFmt numFmtId="207" formatCode="_-* #,##0.00000000_-;\-* #,##0.00000000_-;_-* \-??_-;_-@_-"/>
  </numFmts>
  <fonts count="38">
    <font>
      <sz val="10"/>
      <name val="Arial"/>
      <family val="2"/>
    </font>
    <font>
      <sz val="14"/>
      <name val="Cordia New"/>
      <family val="2"/>
    </font>
    <font>
      <b/>
      <sz val="14"/>
      <name val="Cordia New"/>
      <family val="2"/>
    </font>
    <font>
      <b/>
      <sz val="11"/>
      <name val="Cordia New"/>
      <family val="2"/>
    </font>
    <font>
      <sz val="10"/>
      <name val="Cordia New"/>
      <family val="2"/>
    </font>
    <font>
      <sz val="12"/>
      <name val="Cordia New"/>
      <family val="2"/>
    </font>
    <font>
      <b/>
      <sz val="16"/>
      <name val="Cordia New"/>
      <family val="2"/>
    </font>
    <font>
      <b/>
      <sz val="12"/>
      <name val="Cordia New"/>
      <family val="2"/>
    </font>
    <font>
      <sz val="13"/>
      <name val="Cordia New"/>
      <family val="2"/>
    </font>
    <font>
      <b/>
      <sz val="13"/>
      <name val="Cordia New"/>
      <family val="2"/>
    </font>
    <font>
      <sz val="8"/>
      <name val="Arial"/>
      <family val="2"/>
    </font>
    <font>
      <sz val="16"/>
      <name val="Cordia New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Accounting"/>
      <sz val="14"/>
      <name val="Cordia New"/>
      <family val="2"/>
    </font>
    <font>
      <b/>
      <u val="doubleAccounting"/>
      <sz val="14"/>
      <name val="Cordia New"/>
      <family val="2"/>
    </font>
    <font>
      <b/>
      <u val="single"/>
      <sz val="14"/>
      <name val="Cordia New"/>
      <family val="2"/>
    </font>
    <font>
      <b/>
      <sz val="13"/>
      <color indexed="10"/>
      <name val="Cordia New"/>
      <family val="2"/>
    </font>
    <font>
      <b/>
      <u val="single"/>
      <sz val="13"/>
      <name val="Cordia New"/>
      <family val="2"/>
    </font>
    <font>
      <b/>
      <u val="singleAccounting"/>
      <sz val="14"/>
      <name val="Cordia New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5" borderId="0" applyNumberFormat="0" applyBorder="0" applyAlignment="0" applyProtection="0"/>
    <xf numFmtId="0" fontId="37" fillId="3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3" borderId="0" applyNumberFormat="0" applyBorder="0" applyAlignment="0" applyProtection="0"/>
    <xf numFmtId="0" fontId="36" fillId="10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10" borderId="0" applyNumberFormat="0" applyBorder="0" applyAlignment="0" applyProtection="0"/>
    <xf numFmtId="0" fontId="3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0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11" borderId="1" applyNumberFormat="0" applyAlignment="0" applyProtection="0"/>
    <xf numFmtId="0" fontId="31" fillId="0" borderId="2" applyNumberFormat="0" applyFill="0" applyAlignment="0" applyProtection="0"/>
    <xf numFmtId="9" fontId="0" fillId="0" borderId="0" applyFill="0" applyBorder="0" applyAlignment="0" applyProtection="0"/>
    <xf numFmtId="0" fontId="26" fillId="12" borderId="0" applyNumberFormat="0" applyBorder="0" applyAlignment="0" applyProtection="0"/>
    <xf numFmtId="0" fontId="29" fillId="2" borderId="3" applyNumberFormat="0" applyAlignment="0" applyProtection="0"/>
    <xf numFmtId="0" fontId="30" fillId="2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28" fillId="3" borderId="4" applyNumberFormat="0" applyAlignment="0" applyProtection="0"/>
    <xf numFmtId="0" fontId="27" fillId="8" borderId="0" applyNumberFormat="0" applyBorder="0" applyAlignment="0" applyProtection="0"/>
    <xf numFmtId="0" fontId="35" fillId="0" borderId="5" applyNumberFormat="0" applyFill="0" applyAlignment="0" applyProtection="0"/>
    <xf numFmtId="0" fontId="36" fillId="10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0" borderId="0" applyNumberFormat="0" applyBorder="0" applyAlignment="0" applyProtection="0"/>
    <xf numFmtId="0" fontId="36" fillId="17" borderId="0" applyNumberFormat="0" applyBorder="0" applyAlignment="0" applyProtection="0"/>
    <xf numFmtId="0" fontId="0" fillId="4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5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80" fontId="1" fillId="0" borderId="0" xfId="35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center"/>
    </xf>
    <xf numFmtId="180" fontId="1" fillId="0" borderId="0" xfId="35" applyFont="1" applyFill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/>
    </xf>
    <xf numFmtId="180" fontId="5" fillId="0" borderId="0" xfId="35" applyFont="1" applyFill="1" applyBorder="1" applyAlignment="1" applyProtection="1">
      <alignment/>
      <protection/>
    </xf>
    <xf numFmtId="180" fontId="5" fillId="0" borderId="10" xfId="35" applyFont="1" applyFill="1" applyBorder="1" applyAlignment="1" applyProtection="1">
      <alignment horizontal="center" vertical="center"/>
      <protection/>
    </xf>
    <xf numFmtId="180" fontId="5" fillId="0" borderId="11" xfId="35" applyFont="1" applyFill="1" applyBorder="1" applyAlignment="1" applyProtection="1">
      <alignment horizontal="center" vertical="top" wrapText="1"/>
      <protection/>
    </xf>
    <xf numFmtId="180" fontId="5" fillId="0" borderId="0" xfId="35" applyFont="1" applyFill="1" applyBorder="1" applyAlignment="1" applyProtection="1">
      <alignment vertical="top" wrapText="1"/>
      <protection/>
    </xf>
    <xf numFmtId="180" fontId="5" fillId="0" borderId="12" xfId="35" applyFont="1" applyFill="1" applyBorder="1" applyAlignment="1" applyProtection="1">
      <alignment horizontal="center"/>
      <protection/>
    </xf>
    <xf numFmtId="180" fontId="5" fillId="0" borderId="13" xfId="35" applyFont="1" applyFill="1" applyBorder="1" applyAlignment="1" applyProtection="1">
      <alignment/>
      <protection/>
    </xf>
    <xf numFmtId="180" fontId="5" fillId="0" borderId="14" xfId="35" applyFont="1" applyFill="1" applyBorder="1" applyAlignment="1" applyProtection="1">
      <alignment/>
      <protection/>
    </xf>
    <xf numFmtId="180" fontId="5" fillId="0" borderId="12" xfId="35" applyFont="1" applyFill="1" applyBorder="1" applyAlignment="1" applyProtection="1">
      <alignment/>
      <protection/>
    </xf>
    <xf numFmtId="180" fontId="5" fillId="0" borderId="15" xfId="35" applyFont="1" applyFill="1" applyBorder="1" applyAlignment="1" applyProtection="1">
      <alignment vertical="center"/>
      <protection/>
    </xf>
    <xf numFmtId="180" fontId="5" fillId="0" borderId="0" xfId="35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180" fontId="2" fillId="0" borderId="0" xfId="35" applyFont="1" applyFill="1" applyBorder="1" applyAlignment="1" applyProtection="1">
      <alignment/>
      <protection/>
    </xf>
    <xf numFmtId="180" fontId="2" fillId="0" borderId="16" xfId="35" applyFont="1" applyBorder="1" applyAlignment="1">
      <alignment horizontal="center" vertical="center"/>
    </xf>
    <xf numFmtId="180" fontId="1" fillId="0" borderId="17" xfId="35" applyFont="1" applyBorder="1" applyAlignment="1">
      <alignment/>
    </xf>
    <xf numFmtId="180" fontId="1" fillId="0" borderId="0" xfId="35" applyFont="1" applyAlignment="1">
      <alignment/>
    </xf>
    <xf numFmtId="180" fontId="1" fillId="0" borderId="17" xfId="35" applyFont="1" applyFill="1" applyBorder="1" applyAlignment="1">
      <alignment/>
    </xf>
    <xf numFmtId="180" fontId="1" fillId="0" borderId="16" xfId="35" applyFont="1" applyBorder="1" applyAlignment="1">
      <alignment/>
    </xf>
    <xf numFmtId="180" fontId="1" fillId="0" borderId="0" xfId="35" applyFont="1" applyBorder="1" applyAlignment="1">
      <alignment/>
    </xf>
    <xf numFmtId="0" fontId="1" fillId="0" borderId="0" xfId="0" applyFont="1" applyBorder="1" applyAlignment="1">
      <alignment horizontal="center"/>
    </xf>
    <xf numFmtId="180" fontId="2" fillId="0" borderId="0" xfId="35" applyFont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17" xfId="0" applyFont="1" applyBorder="1" applyAlignment="1">
      <alignment/>
    </xf>
    <xf numFmtId="180" fontId="5" fillId="0" borderId="18" xfId="35" applyFont="1" applyFill="1" applyBorder="1" applyAlignment="1" applyProtection="1">
      <alignment/>
      <protection/>
    </xf>
    <xf numFmtId="180" fontId="5" fillId="0" borderId="19" xfId="35" applyFont="1" applyFill="1" applyBorder="1" applyAlignment="1" applyProtection="1">
      <alignment/>
      <protection/>
    </xf>
    <xf numFmtId="180" fontId="5" fillId="0" borderId="20" xfId="35" applyFont="1" applyFill="1" applyBorder="1" applyAlignment="1" applyProtection="1">
      <alignment/>
      <protection/>
    </xf>
    <xf numFmtId="180" fontId="5" fillId="0" borderId="21" xfId="35" applyFont="1" applyFill="1" applyBorder="1" applyAlignment="1" applyProtection="1">
      <alignment/>
      <protection/>
    </xf>
    <xf numFmtId="180" fontId="5" fillId="0" borderId="21" xfId="35" applyFont="1" applyFill="1" applyBorder="1" applyAlignment="1" applyProtection="1">
      <alignment shrinkToFit="1"/>
      <protection/>
    </xf>
    <xf numFmtId="180" fontId="5" fillId="0" borderId="22" xfId="35" applyFont="1" applyFill="1" applyBorder="1" applyAlignment="1" applyProtection="1">
      <alignment/>
      <protection/>
    </xf>
    <xf numFmtId="180" fontId="1" fillId="0" borderId="17" xfId="35" applyFont="1" applyBorder="1" applyAlignment="1">
      <alignment horizontal="center"/>
    </xf>
    <xf numFmtId="1" fontId="1" fillId="0" borderId="17" xfId="35" applyNumberFormat="1" applyFont="1" applyFill="1" applyBorder="1" applyAlignment="1">
      <alignment horizontal="center"/>
    </xf>
    <xf numFmtId="180" fontId="1" fillId="0" borderId="17" xfId="35" applyFont="1" applyFill="1" applyBorder="1" applyAlignment="1">
      <alignment/>
    </xf>
    <xf numFmtId="0" fontId="1" fillId="0" borderId="23" xfId="0" applyFont="1" applyBorder="1" applyAlignment="1">
      <alignment/>
    </xf>
    <xf numFmtId="0" fontId="8" fillId="0" borderId="0" xfId="0" applyFont="1" applyAlignment="1">
      <alignment/>
    </xf>
    <xf numFmtId="0" fontId="1" fillId="0" borderId="16" xfId="0" applyFont="1" applyBorder="1" applyAlignment="1">
      <alignment/>
    </xf>
    <xf numFmtId="180" fontId="6" fillId="0" borderId="0" xfId="35" applyFont="1" applyFill="1" applyBorder="1" applyAlignment="1" applyProtection="1">
      <alignment/>
      <protection/>
    </xf>
    <xf numFmtId="0" fontId="9" fillId="0" borderId="0" xfId="0" applyFont="1" applyAlignment="1">
      <alignment horizontal="center"/>
    </xf>
    <xf numFmtId="180" fontId="1" fillId="0" borderId="17" xfId="35" applyNumberFormat="1" applyFont="1" applyFill="1" applyBorder="1" applyAlignment="1">
      <alignment/>
    </xf>
    <xf numFmtId="180" fontId="2" fillId="0" borderId="23" xfId="35" applyFont="1" applyBorder="1" applyAlignment="1">
      <alignment horizontal="center" vertical="center"/>
    </xf>
    <xf numFmtId="49" fontId="1" fillId="0" borderId="0" xfId="35" applyNumberFormat="1" applyFont="1" applyAlignment="1">
      <alignment horizontal="center"/>
    </xf>
    <xf numFmtId="49" fontId="2" fillId="0" borderId="23" xfId="35" applyNumberFormat="1" applyFont="1" applyBorder="1" applyAlignment="1">
      <alignment horizontal="center" vertical="center"/>
    </xf>
    <xf numFmtId="49" fontId="2" fillId="0" borderId="16" xfId="35" applyNumberFormat="1" applyFont="1" applyBorder="1" applyAlignment="1">
      <alignment horizontal="center"/>
    </xf>
    <xf numFmtId="49" fontId="1" fillId="0" borderId="17" xfId="35" applyNumberFormat="1" applyFont="1" applyBorder="1" applyAlignment="1">
      <alignment horizontal="center"/>
    </xf>
    <xf numFmtId="49" fontId="1" fillId="0" borderId="0" xfId="35" applyNumberFormat="1" applyFont="1" applyBorder="1" applyAlignment="1">
      <alignment horizontal="center"/>
    </xf>
    <xf numFmtId="49" fontId="1" fillId="0" borderId="16" xfId="35" applyNumberFormat="1" applyFont="1" applyBorder="1" applyAlignment="1">
      <alignment horizontal="center"/>
    </xf>
    <xf numFmtId="180" fontId="1" fillId="0" borderId="23" xfId="35" applyFont="1" applyBorder="1" applyAlignment="1">
      <alignment/>
    </xf>
    <xf numFmtId="49" fontId="1" fillId="0" borderId="23" xfId="35" applyNumberFormat="1" applyFont="1" applyBorder="1" applyAlignment="1">
      <alignment horizontal="center"/>
    </xf>
    <xf numFmtId="181" fontId="1" fillId="0" borderId="17" xfId="35" applyNumberFormat="1" applyFont="1" applyBorder="1" applyAlignment="1">
      <alignment/>
    </xf>
    <xf numFmtId="0" fontId="1" fillId="0" borderId="17" xfId="0" applyFont="1" applyBorder="1" applyAlignment="1">
      <alignment shrinkToFit="1"/>
    </xf>
    <xf numFmtId="180" fontId="11" fillId="0" borderId="0" xfId="35" applyFont="1" applyAlignment="1">
      <alignment/>
    </xf>
    <xf numFmtId="180" fontId="1" fillId="0" borderId="24" xfId="35" applyFont="1" applyFill="1" applyBorder="1" applyAlignment="1" applyProtection="1">
      <alignment horizontal="center" vertical="center"/>
      <protection/>
    </xf>
    <xf numFmtId="180" fontId="1" fillId="0" borderId="24" xfId="35" applyFont="1" applyFill="1" applyBorder="1" applyAlignment="1" applyProtection="1">
      <alignment horizontal="center" vertical="center" shrinkToFit="1"/>
      <protection/>
    </xf>
    <xf numFmtId="0" fontId="1" fillId="0" borderId="24" xfId="0" applyFont="1" applyBorder="1" applyAlignment="1">
      <alignment horizontal="center" vertical="center"/>
    </xf>
    <xf numFmtId="180" fontId="1" fillId="0" borderId="17" xfId="35" applyFont="1" applyFill="1" applyBorder="1" applyAlignment="1" applyProtection="1">
      <alignment shrinkToFit="1"/>
      <protection/>
    </xf>
    <xf numFmtId="180" fontId="1" fillId="0" borderId="17" xfId="35" applyFont="1" applyFill="1" applyBorder="1" applyAlignment="1" applyProtection="1">
      <alignment/>
      <protection/>
    </xf>
    <xf numFmtId="171" fontId="1" fillId="0" borderId="17" xfId="0" applyNumberFormat="1" applyFont="1" applyBorder="1" applyAlignment="1">
      <alignment/>
    </xf>
    <xf numFmtId="180" fontId="2" fillId="0" borderId="25" xfId="35" applyFont="1" applyFill="1" applyBorder="1" applyAlignment="1" applyProtection="1">
      <alignment vertical="center"/>
      <protection/>
    </xf>
    <xf numFmtId="171" fontId="2" fillId="0" borderId="25" xfId="0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24" xfId="0" applyFont="1" applyBorder="1" applyAlignment="1">
      <alignment vertical="center"/>
    </xf>
    <xf numFmtId="180" fontId="1" fillId="0" borderId="24" xfId="35" applyFont="1" applyBorder="1" applyAlignment="1">
      <alignment vertical="center"/>
    </xf>
    <xf numFmtId="181" fontId="1" fillId="0" borderId="24" xfId="35" applyNumberFormat="1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180" fontId="2" fillId="0" borderId="26" xfId="35" applyFont="1" applyBorder="1" applyAlignment="1">
      <alignment vertical="center"/>
    </xf>
    <xf numFmtId="0" fontId="2" fillId="0" borderId="0" xfId="0" applyFont="1" applyAlignment="1">
      <alignment vertical="center"/>
    </xf>
    <xf numFmtId="49" fontId="6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2" fillId="0" borderId="23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2" fillId="0" borderId="17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181" fontId="2" fillId="0" borderId="27" xfId="35" applyNumberFormat="1" applyFont="1" applyBorder="1" applyAlignment="1">
      <alignment vertical="center"/>
    </xf>
    <xf numFmtId="180" fontId="2" fillId="0" borderId="28" xfId="35" applyFont="1" applyBorder="1" applyAlignment="1">
      <alignment vertical="center"/>
    </xf>
    <xf numFmtId="181" fontId="1" fillId="0" borderId="23" xfId="35" applyNumberFormat="1" applyFont="1" applyBorder="1" applyAlignment="1">
      <alignment/>
    </xf>
    <xf numFmtId="180" fontId="2" fillId="0" borderId="0" xfId="35" applyFont="1" applyBorder="1" applyAlignment="1">
      <alignment/>
    </xf>
    <xf numFmtId="180" fontId="15" fillId="0" borderId="0" xfId="35" applyFont="1" applyFill="1" applyBorder="1" applyAlignment="1" applyProtection="1">
      <alignment/>
      <protection/>
    </xf>
    <xf numFmtId="180" fontId="16" fillId="0" borderId="0" xfId="35" applyFont="1" applyBorder="1" applyAlignment="1">
      <alignment/>
    </xf>
    <xf numFmtId="0" fontId="2" fillId="0" borderId="23" xfId="0" applyFont="1" applyBorder="1" applyAlignment="1">
      <alignment horizontal="left"/>
    </xf>
    <xf numFmtId="49" fontId="1" fillId="0" borderId="17" xfId="35" applyNumberFormat="1" applyFont="1" applyBorder="1" applyAlignment="1">
      <alignment horizontal="center" shrinkToFit="1"/>
    </xf>
    <xf numFmtId="0" fontId="6" fillId="0" borderId="17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180" fontId="1" fillId="0" borderId="17" xfId="35" applyFont="1" applyBorder="1" applyAlignment="1">
      <alignment horizontal="left"/>
    </xf>
    <xf numFmtId="180" fontId="11" fillId="0" borderId="17" xfId="0" applyNumberFormat="1" applyFont="1" applyBorder="1" applyAlignment="1">
      <alignment horizontal="left"/>
    </xf>
    <xf numFmtId="0" fontId="11" fillId="0" borderId="0" xfId="0" applyFont="1" applyBorder="1" applyAlignment="1">
      <alignment/>
    </xf>
    <xf numFmtId="0" fontId="6" fillId="0" borderId="17" xfId="0" applyFont="1" applyBorder="1" applyAlignment="1">
      <alignment/>
    </xf>
    <xf numFmtId="180" fontId="1" fillId="0" borderId="23" xfId="35" applyFont="1" applyBorder="1" applyAlignment="1">
      <alignment horizontal="left"/>
    </xf>
    <xf numFmtId="180" fontId="1" fillId="0" borderId="23" xfId="35" applyFont="1" applyBorder="1" applyAlignment="1">
      <alignment vertical="center"/>
    </xf>
    <xf numFmtId="180" fontId="1" fillId="0" borderId="0" xfId="35" applyFont="1" applyAlignment="1">
      <alignment horizontal="left"/>
    </xf>
    <xf numFmtId="180" fontId="1" fillId="0" borderId="16" xfId="35" applyFont="1" applyBorder="1" applyAlignment="1">
      <alignment horizontal="left"/>
    </xf>
    <xf numFmtId="180" fontId="1" fillId="0" borderId="0" xfId="35" applyFont="1" applyBorder="1" applyAlignment="1">
      <alignment horizontal="left"/>
    </xf>
    <xf numFmtId="0" fontId="2" fillId="0" borderId="0" xfId="0" applyFont="1" applyBorder="1" applyAlignment="1">
      <alignment/>
    </xf>
    <xf numFmtId="49" fontId="1" fillId="0" borderId="17" xfId="0" applyNumberFormat="1" applyFont="1" applyBorder="1" applyAlignment="1">
      <alignment shrinkToFit="1"/>
    </xf>
    <xf numFmtId="49" fontId="1" fillId="0" borderId="16" xfId="35" applyNumberFormat="1" applyFont="1" applyBorder="1" applyAlignment="1">
      <alignment horizontal="center" shrinkToFit="1"/>
    </xf>
    <xf numFmtId="181" fontId="1" fillId="0" borderId="23" xfId="35" applyNumberFormat="1" applyFont="1" applyBorder="1" applyAlignment="1">
      <alignment vertical="center"/>
    </xf>
    <xf numFmtId="49" fontId="2" fillId="0" borderId="16" xfId="35" applyNumberFormat="1" applyFont="1" applyBorder="1" applyAlignment="1">
      <alignment horizontal="center" vertical="center"/>
    </xf>
    <xf numFmtId="49" fontId="2" fillId="0" borderId="28" xfId="35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left"/>
    </xf>
    <xf numFmtId="180" fontId="1" fillId="0" borderId="0" xfId="35" applyFont="1" applyAlignment="1">
      <alignment horizontal="center"/>
    </xf>
    <xf numFmtId="0" fontId="2" fillId="0" borderId="17" xfId="0" applyFont="1" applyBorder="1" applyAlignment="1">
      <alignment/>
    </xf>
    <xf numFmtId="49" fontId="2" fillId="0" borderId="0" xfId="35" applyNumberFormat="1" applyFont="1" applyBorder="1" applyAlignment="1">
      <alignment horizontal="center" vertical="center"/>
    </xf>
    <xf numFmtId="180" fontId="2" fillId="0" borderId="0" xfId="35" applyFont="1" applyBorder="1" applyAlignment="1">
      <alignment horizontal="left" vertical="center"/>
    </xf>
    <xf numFmtId="0" fontId="7" fillId="0" borderId="0" xfId="0" applyFont="1" applyAlignment="1">
      <alignment/>
    </xf>
    <xf numFmtId="180" fontId="5" fillId="0" borderId="0" xfId="35" applyFont="1" applyAlignment="1">
      <alignment/>
    </xf>
    <xf numFmtId="180" fontId="5" fillId="0" borderId="0" xfId="35" applyFont="1" applyFill="1" applyAlignment="1">
      <alignment/>
    </xf>
    <xf numFmtId="0" fontId="5" fillId="0" borderId="0" xfId="0" applyFont="1" applyAlignment="1">
      <alignment/>
    </xf>
    <xf numFmtId="180" fontId="7" fillId="0" borderId="16" xfId="35" applyFont="1" applyBorder="1" applyAlignment="1">
      <alignment horizontal="center"/>
    </xf>
    <xf numFmtId="0" fontId="7" fillId="0" borderId="23" xfId="0" applyFont="1" applyBorder="1" applyAlignment="1">
      <alignment horizontal="left"/>
    </xf>
    <xf numFmtId="180" fontId="5" fillId="0" borderId="23" xfId="35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180" fontId="5" fillId="0" borderId="17" xfId="35" applyFont="1" applyBorder="1" applyAlignment="1">
      <alignment/>
    </xf>
    <xf numFmtId="49" fontId="5" fillId="0" borderId="17" xfId="35" applyNumberFormat="1" applyFont="1" applyBorder="1" applyAlignment="1">
      <alignment horizontal="center"/>
    </xf>
    <xf numFmtId="180" fontId="5" fillId="0" borderId="17" xfId="35" applyFont="1" applyBorder="1" applyAlignment="1">
      <alignment horizontal="center"/>
    </xf>
    <xf numFmtId="49" fontId="5" fillId="0" borderId="17" xfId="35" applyNumberFormat="1" applyFont="1" applyBorder="1" applyAlignment="1">
      <alignment horizontal="center" shrinkToFit="1"/>
    </xf>
    <xf numFmtId="49" fontId="5" fillId="0" borderId="17" xfId="0" applyNumberFormat="1" applyFont="1" applyBorder="1" applyAlignment="1">
      <alignment horizontal="center"/>
    </xf>
    <xf numFmtId="0" fontId="7" fillId="0" borderId="17" xfId="0" applyFont="1" applyBorder="1" applyAlignment="1">
      <alignment/>
    </xf>
    <xf numFmtId="0" fontId="5" fillId="0" borderId="16" xfId="0" applyFont="1" applyBorder="1" applyAlignment="1">
      <alignment/>
    </xf>
    <xf numFmtId="180" fontId="5" fillId="0" borderId="16" xfId="35" applyFont="1" applyBorder="1" applyAlignment="1">
      <alignment/>
    </xf>
    <xf numFmtId="180" fontId="5" fillId="0" borderId="16" xfId="35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6" xfId="35" applyNumberFormat="1" applyFont="1" applyBorder="1" applyAlignment="1">
      <alignment horizontal="center" shrinkToFit="1"/>
    </xf>
    <xf numFmtId="0" fontId="5" fillId="0" borderId="17" xfId="0" applyFont="1" applyBorder="1" applyAlignment="1">
      <alignment shrinkToFit="1"/>
    </xf>
    <xf numFmtId="0" fontId="5" fillId="0" borderId="17" xfId="0" applyFont="1" applyBorder="1" applyAlignment="1">
      <alignment horizontal="left"/>
    </xf>
    <xf numFmtId="180" fontId="5" fillId="0" borderId="17" xfId="35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180" fontId="5" fillId="0" borderId="16" xfId="35" applyFont="1" applyBorder="1" applyAlignment="1">
      <alignment horizontal="left"/>
    </xf>
    <xf numFmtId="180" fontId="5" fillId="0" borderId="26" xfId="35" applyFont="1" applyBorder="1" applyAlignment="1">
      <alignment vertical="center"/>
    </xf>
    <xf numFmtId="180" fontId="5" fillId="0" borderId="0" xfId="35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80" fontId="5" fillId="0" borderId="0" xfId="35" applyFont="1" applyBorder="1" applyAlignment="1">
      <alignment/>
    </xf>
    <xf numFmtId="0" fontId="7" fillId="0" borderId="23" xfId="0" applyFont="1" applyFill="1" applyBorder="1" applyAlignment="1">
      <alignment horizontal="left"/>
    </xf>
    <xf numFmtId="180" fontId="5" fillId="0" borderId="17" xfId="35" applyFont="1" applyFill="1" applyBorder="1" applyAlignment="1">
      <alignment/>
    </xf>
    <xf numFmtId="180" fontId="5" fillId="0" borderId="16" xfId="35" applyFont="1" applyFill="1" applyBorder="1" applyAlignment="1">
      <alignment/>
    </xf>
    <xf numFmtId="0" fontId="5" fillId="0" borderId="17" xfId="0" applyFont="1" applyFill="1" applyBorder="1" applyAlignment="1">
      <alignment horizontal="left"/>
    </xf>
    <xf numFmtId="0" fontId="7" fillId="0" borderId="24" xfId="0" applyFont="1" applyBorder="1" applyAlignment="1">
      <alignment/>
    </xf>
    <xf numFmtId="180" fontId="5" fillId="0" borderId="24" xfId="35" applyFont="1" applyBorder="1" applyAlignment="1">
      <alignment/>
    </xf>
    <xf numFmtId="0" fontId="7" fillId="0" borderId="24" xfId="0" applyFont="1" applyFill="1" applyBorder="1" applyAlignment="1">
      <alignment/>
    </xf>
    <xf numFmtId="180" fontId="5" fillId="0" borderId="24" xfId="35" applyFont="1" applyBorder="1" applyAlignment="1">
      <alignment vertical="center"/>
    </xf>
    <xf numFmtId="0" fontId="5" fillId="0" borderId="0" xfId="0" applyFont="1" applyAlignment="1">
      <alignment vertical="center"/>
    </xf>
    <xf numFmtId="181" fontId="5" fillId="0" borderId="17" xfId="35" applyNumberFormat="1" applyFont="1" applyBorder="1" applyAlignment="1">
      <alignment/>
    </xf>
    <xf numFmtId="49" fontId="5" fillId="0" borderId="16" xfId="0" applyNumberFormat="1" applyFont="1" applyBorder="1" applyAlignment="1">
      <alignment/>
    </xf>
    <xf numFmtId="180" fontId="5" fillId="0" borderId="23" xfId="35" applyFont="1" applyBorder="1" applyAlignment="1">
      <alignment vertical="center"/>
    </xf>
    <xf numFmtId="181" fontId="5" fillId="0" borderId="17" xfId="35" applyNumberFormat="1" applyFont="1" applyBorder="1" applyAlignment="1">
      <alignment horizontal="center" vertical="center"/>
    </xf>
    <xf numFmtId="181" fontId="5" fillId="0" borderId="17" xfId="35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49" fontId="5" fillId="0" borderId="17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7" fillId="0" borderId="23" xfId="35" applyNumberFormat="1" applyFont="1" applyBorder="1" applyAlignment="1">
      <alignment horizontal="center" vertical="center"/>
    </xf>
    <xf numFmtId="180" fontId="5" fillId="0" borderId="23" xfId="35" applyFont="1" applyBorder="1" applyAlignment="1">
      <alignment horizontal="center" vertical="center"/>
    </xf>
    <xf numFmtId="49" fontId="7" fillId="0" borderId="16" xfId="35" applyNumberFormat="1" applyFont="1" applyBorder="1" applyAlignment="1">
      <alignment horizontal="center" vertical="center"/>
    </xf>
    <xf numFmtId="180" fontId="5" fillId="0" borderId="16" xfId="35" applyFont="1" applyBorder="1" applyAlignment="1">
      <alignment horizontal="center" vertical="center"/>
    </xf>
    <xf numFmtId="49" fontId="7" fillId="0" borderId="17" xfId="0" applyNumberFormat="1" applyFont="1" applyBorder="1" applyAlignment="1">
      <alignment/>
    </xf>
    <xf numFmtId="49" fontId="5" fillId="0" borderId="17" xfId="35" applyNumberFormat="1" applyFont="1" applyBorder="1" applyAlignment="1">
      <alignment horizontal="right"/>
    </xf>
    <xf numFmtId="0" fontId="7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180" fontId="7" fillId="0" borderId="23" xfId="35" applyFont="1" applyBorder="1" applyAlignment="1">
      <alignment horizontal="center"/>
    </xf>
    <xf numFmtId="180" fontId="5" fillId="0" borderId="23" xfId="35" applyFont="1" applyBorder="1" applyAlignment="1">
      <alignment/>
    </xf>
    <xf numFmtId="181" fontId="5" fillId="0" borderId="23" xfId="35" applyNumberFormat="1" applyFont="1" applyBorder="1" applyAlignment="1">
      <alignment/>
    </xf>
    <xf numFmtId="180" fontId="7" fillId="0" borderId="29" xfId="35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180" fontId="7" fillId="0" borderId="23" xfId="35" applyFont="1" applyBorder="1" applyAlignment="1">
      <alignment horizontal="center" shrinkToFit="1"/>
    </xf>
    <xf numFmtId="0" fontId="5" fillId="0" borderId="17" xfId="0" applyFont="1" applyFill="1" applyBorder="1" applyAlignment="1">
      <alignment/>
    </xf>
    <xf numFmtId="49" fontId="5" fillId="0" borderId="17" xfId="35" applyNumberFormat="1" applyFont="1" applyFill="1" applyBorder="1" applyAlignment="1">
      <alignment horizontal="center"/>
    </xf>
    <xf numFmtId="180" fontId="5" fillId="0" borderId="17" xfId="35" applyFont="1" applyFill="1" applyBorder="1" applyAlignment="1">
      <alignment horizontal="center"/>
    </xf>
    <xf numFmtId="180" fontId="5" fillId="0" borderId="17" xfId="35" applyFont="1" applyFill="1" applyBorder="1" applyAlignment="1">
      <alignment/>
    </xf>
    <xf numFmtId="49" fontId="5" fillId="0" borderId="17" xfId="0" applyNumberFormat="1" applyFont="1" applyBorder="1" applyAlignment="1">
      <alignment shrinkToFit="1"/>
    </xf>
    <xf numFmtId="49" fontId="7" fillId="0" borderId="23" xfId="0" applyNumberFormat="1" applyFont="1" applyBorder="1" applyAlignment="1">
      <alignment/>
    </xf>
    <xf numFmtId="49" fontId="5" fillId="0" borderId="17" xfId="0" applyNumberFormat="1" applyFont="1" applyBorder="1" applyAlignment="1">
      <alignment horizontal="left"/>
    </xf>
    <xf numFmtId="180" fontId="2" fillId="0" borderId="0" xfId="35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16" xfId="0" applyFont="1" applyBorder="1" applyAlignment="1">
      <alignment horizontal="left"/>
    </xf>
    <xf numFmtId="43" fontId="1" fillId="0" borderId="0" xfId="0" applyNumberFormat="1" applyFont="1" applyBorder="1" applyAlignment="1">
      <alignment/>
    </xf>
    <xf numFmtId="0" fontId="11" fillId="0" borderId="17" xfId="0" applyFont="1" applyBorder="1" applyAlignment="1">
      <alignment/>
    </xf>
    <xf numFmtId="181" fontId="1" fillId="0" borderId="17" xfId="35" applyNumberFormat="1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180" fontId="1" fillId="0" borderId="16" xfId="35" applyFont="1" applyBorder="1" applyAlignment="1">
      <alignment vertical="center"/>
    </xf>
    <xf numFmtId="180" fontId="5" fillId="0" borderId="23" xfId="35" applyFont="1" applyBorder="1" applyAlignment="1">
      <alignment horizontal="left"/>
    </xf>
    <xf numFmtId="180" fontId="5" fillId="0" borderId="16" xfId="35" applyFont="1" applyBorder="1" applyAlignment="1">
      <alignment/>
    </xf>
    <xf numFmtId="180" fontId="7" fillId="0" borderId="0" xfId="35" applyFont="1" applyBorder="1" applyAlignment="1">
      <alignment vertical="center"/>
    </xf>
    <xf numFmtId="180" fontId="5" fillId="0" borderId="17" xfId="35" applyFont="1" applyBorder="1" applyAlignment="1">
      <alignment/>
    </xf>
    <xf numFmtId="181" fontId="5" fillId="0" borderId="23" xfId="35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180" fontId="5" fillId="0" borderId="17" xfId="35" applyFont="1" applyBorder="1" applyAlignment="1">
      <alignment vertical="center"/>
    </xf>
    <xf numFmtId="181" fontId="5" fillId="0" borderId="17" xfId="35" applyNumberFormat="1" applyFont="1" applyBorder="1" applyAlignment="1">
      <alignment vertical="center"/>
    </xf>
    <xf numFmtId="181" fontId="5" fillId="0" borderId="16" xfId="35" applyNumberFormat="1" applyFont="1" applyBorder="1" applyAlignment="1">
      <alignment horizontal="center"/>
    </xf>
    <xf numFmtId="180" fontId="5" fillId="0" borderId="30" xfId="35" applyFont="1" applyBorder="1" applyAlignment="1">
      <alignment vertical="center"/>
    </xf>
    <xf numFmtId="180" fontId="5" fillId="0" borderId="31" xfId="35" applyFont="1" applyBorder="1" applyAlignment="1">
      <alignment vertical="center"/>
    </xf>
    <xf numFmtId="180" fontId="5" fillId="0" borderId="32" xfId="35" applyFont="1" applyBorder="1" applyAlignment="1">
      <alignment vertical="center"/>
    </xf>
    <xf numFmtId="180" fontId="5" fillId="0" borderId="24" xfId="35" applyFont="1" applyBorder="1" applyAlignment="1">
      <alignment/>
    </xf>
    <xf numFmtId="0" fontId="5" fillId="0" borderId="33" xfId="0" applyFont="1" applyBorder="1" applyAlignment="1">
      <alignment/>
    </xf>
    <xf numFmtId="49" fontId="5" fillId="0" borderId="17" xfId="35" applyNumberFormat="1" applyFont="1" applyBorder="1" applyAlignment="1">
      <alignment/>
    </xf>
    <xf numFmtId="49" fontId="1" fillId="0" borderId="0" xfId="35" applyNumberFormat="1" applyFont="1" applyAlignment="1">
      <alignment/>
    </xf>
    <xf numFmtId="180" fontId="1" fillId="0" borderId="0" xfId="35" applyFont="1" applyAlignment="1">
      <alignment/>
    </xf>
    <xf numFmtId="49" fontId="5" fillId="0" borderId="16" xfId="35" applyNumberFormat="1" applyFont="1" applyBorder="1" applyAlignment="1">
      <alignment/>
    </xf>
    <xf numFmtId="49" fontId="5" fillId="0" borderId="0" xfId="35" applyNumberFormat="1" applyFont="1" applyBorder="1" applyAlignment="1">
      <alignment/>
    </xf>
    <xf numFmtId="0" fontId="5" fillId="0" borderId="0" xfId="0" applyFont="1" applyBorder="1" applyAlignment="1">
      <alignment/>
    </xf>
    <xf numFmtId="49" fontId="1" fillId="0" borderId="0" xfId="35" applyNumberFormat="1" applyFont="1" applyBorder="1" applyAlignment="1">
      <alignment/>
    </xf>
    <xf numFmtId="0" fontId="1" fillId="0" borderId="0" xfId="0" applyFont="1" applyAlignment="1">
      <alignment/>
    </xf>
    <xf numFmtId="180" fontId="1" fillId="18" borderId="0" xfId="35" applyFont="1" applyFill="1" applyAlignment="1">
      <alignment horizontal="center"/>
    </xf>
    <xf numFmtId="180" fontId="1" fillId="0" borderId="0" xfId="35" applyFont="1" applyFill="1" applyAlignment="1">
      <alignment horizontal="center"/>
    </xf>
    <xf numFmtId="180" fontId="8" fillId="0" borderId="0" xfId="35" applyFont="1" applyFill="1" applyAlignment="1">
      <alignment/>
    </xf>
    <xf numFmtId="180" fontId="9" fillId="0" borderId="0" xfId="35" applyFont="1" applyFill="1" applyAlignment="1">
      <alignment/>
    </xf>
    <xf numFmtId="180" fontId="9" fillId="0" borderId="0" xfId="35" applyFont="1" applyFill="1" applyAlignment="1">
      <alignment/>
    </xf>
    <xf numFmtId="180" fontId="9" fillId="0" borderId="23" xfId="35" applyFont="1" applyFill="1" applyBorder="1" applyAlignment="1">
      <alignment horizontal="center" vertical="center"/>
    </xf>
    <xf numFmtId="180" fontId="9" fillId="0" borderId="17" xfId="35" applyFont="1" applyFill="1" applyBorder="1" applyAlignment="1">
      <alignment horizontal="center" vertical="center"/>
    </xf>
    <xf numFmtId="180" fontId="9" fillId="0" borderId="16" xfId="35" applyFont="1" applyFill="1" applyBorder="1" applyAlignment="1">
      <alignment horizontal="center" vertical="center"/>
    </xf>
    <xf numFmtId="180" fontId="9" fillId="0" borderId="30" xfId="35" applyFont="1" applyFill="1" applyBorder="1" applyAlignment="1">
      <alignment horizontal="center" vertical="center"/>
    </xf>
    <xf numFmtId="180" fontId="9" fillId="0" borderId="24" xfId="35" applyFont="1" applyFill="1" applyBorder="1" applyAlignment="1">
      <alignment horizontal="center" vertical="center"/>
    </xf>
    <xf numFmtId="180" fontId="3" fillId="0" borderId="24" xfId="35" applyFont="1" applyFill="1" applyBorder="1" applyAlignment="1">
      <alignment horizontal="center" vertical="center"/>
    </xf>
    <xf numFmtId="180" fontId="3" fillId="0" borderId="30" xfId="35" applyFont="1" applyFill="1" applyBorder="1" applyAlignment="1">
      <alignment horizontal="center" vertical="center"/>
    </xf>
    <xf numFmtId="180" fontId="9" fillId="0" borderId="32" xfId="35" applyFont="1" applyFill="1" applyBorder="1" applyAlignment="1">
      <alignment horizontal="center" vertical="center"/>
    </xf>
    <xf numFmtId="0" fontId="9" fillId="0" borderId="24" xfId="0" applyFont="1" applyBorder="1" applyAlignment="1">
      <alignment/>
    </xf>
    <xf numFmtId="180" fontId="8" fillId="0" borderId="24" xfId="35" applyFont="1" applyFill="1" applyBorder="1" applyAlignment="1">
      <alignment/>
    </xf>
    <xf numFmtId="0" fontId="8" fillId="0" borderId="24" xfId="0" applyFont="1" applyBorder="1" applyAlignment="1">
      <alignment/>
    </xf>
    <xf numFmtId="0" fontId="8" fillId="0" borderId="23" xfId="0" applyFont="1" applyBorder="1" applyAlignment="1">
      <alignment/>
    </xf>
    <xf numFmtId="180" fontId="8" fillId="0" borderId="23" xfId="35" applyFont="1" applyFill="1" applyBorder="1" applyAlignment="1">
      <alignment/>
    </xf>
    <xf numFmtId="0" fontId="8" fillId="0" borderId="34" xfId="0" applyFont="1" applyBorder="1" applyAlignment="1">
      <alignment/>
    </xf>
    <xf numFmtId="180" fontId="8" fillId="0" borderId="16" xfId="35" applyFont="1" applyFill="1" applyBorder="1" applyAlignment="1">
      <alignment/>
    </xf>
    <xf numFmtId="0" fontId="8" fillId="0" borderId="16" xfId="0" applyFont="1" applyBorder="1" applyAlignment="1">
      <alignment/>
    </xf>
    <xf numFmtId="0" fontId="8" fillId="0" borderId="24" xfId="0" applyFont="1" applyFill="1" applyBorder="1" applyAlignment="1">
      <alignment/>
    </xf>
    <xf numFmtId="180" fontId="8" fillId="0" borderId="31" xfId="35" applyFont="1" applyFill="1" applyBorder="1" applyAlignment="1">
      <alignment/>
    </xf>
    <xf numFmtId="0" fontId="9" fillId="0" borderId="26" xfId="0" applyFont="1" applyFill="1" applyBorder="1" applyAlignment="1">
      <alignment horizontal="center" vertical="center"/>
    </xf>
    <xf numFmtId="180" fontId="9" fillId="0" borderId="26" xfId="35" applyFont="1" applyFill="1" applyBorder="1" applyAlignment="1">
      <alignment vertical="center"/>
    </xf>
    <xf numFmtId="180" fontId="9" fillId="0" borderId="26" xfId="35" applyFont="1" applyFill="1" applyBorder="1" applyAlignment="1">
      <alignment/>
    </xf>
    <xf numFmtId="0" fontId="9" fillId="0" borderId="0" xfId="0" applyFont="1" applyBorder="1" applyAlignment="1">
      <alignment vertical="center"/>
    </xf>
    <xf numFmtId="180" fontId="9" fillId="0" borderId="0" xfId="35" applyFont="1" applyFill="1" applyBorder="1" applyAlignment="1">
      <alignment vertical="center"/>
    </xf>
    <xf numFmtId="180" fontId="18" fillId="0" borderId="0" xfId="35" applyFont="1" applyFill="1" applyBorder="1" applyAlignment="1">
      <alignment vertical="center"/>
    </xf>
    <xf numFmtId="180" fontId="8" fillId="0" borderId="0" xfId="35" applyFont="1" applyAlignment="1">
      <alignment/>
    </xf>
    <xf numFmtId="180" fontId="8" fillId="0" borderId="23" xfId="35" applyFont="1" applyFill="1" applyBorder="1" applyAlignment="1">
      <alignment horizontal="center" vertical="center"/>
    </xf>
    <xf numFmtId="180" fontId="8" fillId="0" borderId="17" xfId="35" applyFont="1" applyBorder="1" applyAlignment="1">
      <alignment/>
    </xf>
    <xf numFmtId="180" fontId="8" fillId="0" borderId="17" xfId="35" applyFont="1" applyFill="1" applyBorder="1" applyAlignment="1">
      <alignment horizontal="center" vertical="center"/>
    </xf>
    <xf numFmtId="180" fontId="8" fillId="0" borderId="16" xfId="35" applyFont="1" applyFill="1" applyBorder="1" applyAlignment="1">
      <alignment horizontal="center" vertical="center"/>
    </xf>
    <xf numFmtId="49" fontId="8" fillId="0" borderId="24" xfId="35" applyNumberFormat="1" applyFont="1" applyFill="1" applyBorder="1" applyAlignment="1">
      <alignment horizontal="center"/>
    </xf>
    <xf numFmtId="180" fontId="8" fillId="0" borderId="24" xfId="35" applyFont="1" applyFill="1" applyBorder="1" applyAlignment="1">
      <alignment horizontal="center"/>
    </xf>
    <xf numFmtId="180" fontId="9" fillId="0" borderId="26" xfId="35" applyFont="1" applyBorder="1" applyAlignment="1">
      <alignment/>
    </xf>
    <xf numFmtId="180" fontId="8" fillId="0" borderId="0" xfId="35" applyFont="1" applyFill="1" applyBorder="1" applyAlignment="1">
      <alignment vertical="center"/>
    </xf>
    <xf numFmtId="180" fontId="8" fillId="0" borderId="0" xfId="35" applyFont="1" applyFill="1" applyBorder="1" applyAlignment="1">
      <alignment/>
    </xf>
    <xf numFmtId="49" fontId="7" fillId="0" borderId="35" xfId="0" applyNumberFormat="1" applyFont="1" applyBorder="1" applyAlignment="1">
      <alignment horizontal="center" vertical="center"/>
    </xf>
    <xf numFmtId="180" fontId="5" fillId="0" borderId="36" xfId="35" applyFont="1" applyBorder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180" fontId="9" fillId="0" borderId="0" xfId="35" applyFont="1" applyAlignment="1">
      <alignment/>
    </xf>
    <xf numFmtId="49" fontId="9" fillId="0" borderId="0" xfId="0" applyNumberFormat="1" applyFont="1" applyFill="1" applyAlignment="1">
      <alignment horizontal="center"/>
    </xf>
    <xf numFmtId="180" fontId="8" fillId="18" borderId="0" xfId="35" applyFont="1" applyFill="1" applyAlignment="1">
      <alignment horizontal="center"/>
    </xf>
    <xf numFmtId="180" fontId="8" fillId="0" borderId="0" xfId="35" applyFont="1" applyFill="1" applyAlignment="1">
      <alignment horizontal="center"/>
    </xf>
    <xf numFmtId="49" fontId="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9" fillId="0" borderId="23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49" fontId="9" fillId="0" borderId="23" xfId="0" applyNumberFormat="1" applyFont="1" applyFill="1" applyBorder="1" applyAlignment="1">
      <alignment horizontal="center" vertical="center"/>
    </xf>
    <xf numFmtId="180" fontId="8" fillId="18" borderId="23" xfId="35" applyFont="1" applyFill="1" applyBorder="1" applyAlignment="1">
      <alignment horizontal="center" vertical="center"/>
    </xf>
    <xf numFmtId="180" fontId="8" fillId="13" borderId="23" xfId="35" applyFont="1" applyFill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49" fontId="9" fillId="0" borderId="16" xfId="0" applyNumberFormat="1" applyFont="1" applyFill="1" applyBorder="1" applyAlignment="1">
      <alignment horizontal="center" vertical="center"/>
    </xf>
    <xf numFmtId="180" fontId="8" fillId="18" borderId="16" xfId="35" applyFont="1" applyFill="1" applyBorder="1" applyAlignment="1">
      <alignment horizontal="center" vertical="center"/>
    </xf>
    <xf numFmtId="180" fontId="8" fillId="13" borderId="16" xfId="35" applyFont="1" applyFill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/>
    </xf>
    <xf numFmtId="180" fontId="8" fillId="0" borderId="24" xfId="35" applyFont="1" applyBorder="1" applyAlignment="1">
      <alignment/>
    </xf>
    <xf numFmtId="49" fontId="8" fillId="0" borderId="24" xfId="35" applyNumberFormat="1" applyFont="1" applyBorder="1" applyAlignment="1">
      <alignment horizontal="center"/>
    </xf>
    <xf numFmtId="180" fontId="8" fillId="0" borderId="24" xfId="35" applyFont="1" applyBorder="1" applyAlignment="1">
      <alignment horizontal="center"/>
    </xf>
    <xf numFmtId="180" fontId="8" fillId="13" borderId="24" xfId="35" applyFont="1" applyFill="1" applyBorder="1" applyAlignment="1">
      <alignment horizontal="center"/>
    </xf>
    <xf numFmtId="180" fontId="8" fillId="18" borderId="24" xfId="35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49" fontId="8" fillId="0" borderId="0" xfId="0" applyNumberFormat="1" applyFont="1" applyFill="1" applyAlignment="1">
      <alignment horizontal="center"/>
    </xf>
    <xf numFmtId="180" fontId="8" fillId="13" borderId="0" xfId="35" applyFont="1" applyFill="1" applyAlignment="1">
      <alignment horizontal="center"/>
    </xf>
    <xf numFmtId="49" fontId="8" fillId="0" borderId="0" xfId="0" applyNumberFormat="1" applyFont="1" applyAlignment="1">
      <alignment horizontal="center"/>
    </xf>
    <xf numFmtId="180" fontId="20" fillId="0" borderId="0" xfId="35" applyFont="1" applyBorder="1" applyAlignment="1">
      <alignment/>
    </xf>
    <xf numFmtId="180" fontId="1" fillId="0" borderId="0" xfId="35" applyNumberFormat="1" applyFont="1" applyAlignment="1">
      <alignment/>
    </xf>
    <xf numFmtId="180" fontId="1" fillId="0" borderId="17" xfId="35" applyNumberFormat="1" applyFont="1" applyBorder="1" applyAlignment="1">
      <alignment horizontal="left"/>
    </xf>
    <xf numFmtId="180" fontId="1" fillId="0" borderId="17" xfId="35" applyNumberFormat="1" applyFont="1" applyBorder="1" applyAlignment="1">
      <alignment/>
    </xf>
    <xf numFmtId="180" fontId="1" fillId="0" borderId="17" xfId="35" applyNumberFormat="1" applyFont="1" applyFill="1" applyBorder="1" applyAlignment="1">
      <alignment horizontal="center"/>
    </xf>
    <xf numFmtId="3" fontId="1" fillId="0" borderId="17" xfId="35" applyNumberFormat="1" applyFont="1" applyFill="1" applyBorder="1" applyAlignment="1">
      <alignment horizontal="center"/>
    </xf>
    <xf numFmtId="0" fontId="7" fillId="0" borderId="37" xfId="0" applyFont="1" applyBorder="1" applyAlignment="1">
      <alignment horizontal="center" vertical="center"/>
    </xf>
    <xf numFmtId="180" fontId="0" fillId="0" borderId="0" xfId="35" applyBorder="1" applyAlignment="1">
      <alignment/>
    </xf>
    <xf numFmtId="181" fontId="7" fillId="0" borderId="23" xfId="35" applyNumberFormat="1" applyFont="1" applyBorder="1" applyAlignment="1">
      <alignment horizontal="center" vertical="center"/>
    </xf>
    <xf numFmtId="181" fontId="7" fillId="0" borderId="16" xfId="35" applyNumberFormat="1" applyFont="1" applyBorder="1" applyAlignment="1">
      <alignment horizontal="center" vertical="center"/>
    </xf>
    <xf numFmtId="181" fontId="1" fillId="0" borderId="0" xfId="35" applyNumberFormat="1" applyFont="1" applyAlignment="1">
      <alignment horizontal="center"/>
    </xf>
    <xf numFmtId="181" fontId="1" fillId="0" borderId="0" xfId="35" applyNumberFormat="1" applyFont="1" applyBorder="1" applyAlignment="1">
      <alignment horizontal="center"/>
    </xf>
    <xf numFmtId="181" fontId="7" fillId="0" borderId="0" xfId="35" applyNumberFormat="1" applyFont="1" applyBorder="1" applyAlignment="1">
      <alignment horizontal="center" vertical="center"/>
    </xf>
    <xf numFmtId="181" fontId="5" fillId="0" borderId="0" xfId="0" applyNumberFormat="1" applyFont="1" applyAlignment="1">
      <alignment horizontal="center"/>
    </xf>
    <xf numFmtId="181" fontId="1" fillId="0" borderId="0" xfId="0" applyNumberFormat="1" applyFont="1" applyAlignment="1">
      <alignment horizontal="center"/>
    </xf>
    <xf numFmtId="43" fontId="5" fillId="0" borderId="0" xfId="0" applyNumberFormat="1" applyFont="1" applyAlignment="1">
      <alignment/>
    </xf>
    <xf numFmtId="0" fontId="2" fillId="0" borderId="24" xfId="0" applyFont="1" applyBorder="1" applyAlignment="1">
      <alignment/>
    </xf>
    <xf numFmtId="0" fontId="2" fillId="0" borderId="17" xfId="0" applyFont="1" applyBorder="1" applyAlignment="1">
      <alignment horizontal="left"/>
    </xf>
    <xf numFmtId="201" fontId="5" fillId="0" borderId="17" xfId="0" applyNumberFormat="1" applyFont="1" applyBorder="1" applyAlignment="1">
      <alignment horizontal="center" vertical="center"/>
    </xf>
    <xf numFmtId="201" fontId="5" fillId="0" borderId="17" xfId="0" applyNumberFormat="1" applyFont="1" applyBorder="1" applyAlignment="1">
      <alignment horizontal="center"/>
    </xf>
    <xf numFmtId="201" fontId="7" fillId="0" borderId="17" xfId="0" applyNumberFormat="1" applyFont="1" applyBorder="1" applyAlignment="1">
      <alignment horizontal="center" vertical="center"/>
    </xf>
    <xf numFmtId="180" fontId="7" fillId="0" borderId="24" xfId="35" applyFont="1" applyBorder="1" applyAlignment="1">
      <alignment/>
    </xf>
    <xf numFmtId="180" fontId="5" fillId="0" borderId="0" xfId="35" applyFont="1" applyFill="1" applyBorder="1" applyAlignment="1" applyProtection="1">
      <alignment/>
      <protection/>
    </xf>
    <xf numFmtId="180" fontId="5" fillId="0" borderId="24" xfId="35" applyFont="1" applyFill="1" applyBorder="1" applyAlignment="1" applyProtection="1">
      <alignment/>
      <protection/>
    </xf>
    <xf numFmtId="180" fontId="5" fillId="0" borderId="30" xfId="35" applyFont="1" applyFill="1" applyBorder="1" applyAlignment="1" applyProtection="1">
      <alignment/>
      <protection/>
    </xf>
    <xf numFmtId="180" fontId="5" fillId="0" borderId="23" xfId="35" applyFont="1" applyFill="1" applyBorder="1" applyAlignment="1" applyProtection="1">
      <alignment/>
      <protection/>
    </xf>
    <xf numFmtId="180" fontId="5" fillId="0" borderId="38" xfId="35" applyFont="1" applyFill="1" applyBorder="1" applyAlignment="1" applyProtection="1">
      <alignment/>
      <protection/>
    </xf>
    <xf numFmtId="180" fontId="5" fillId="0" borderId="39" xfId="35" applyFont="1" applyFill="1" applyBorder="1" applyAlignment="1" applyProtection="1">
      <alignment/>
      <protection/>
    </xf>
    <xf numFmtId="180" fontId="5" fillId="0" borderId="0" xfId="35" applyFont="1" applyFill="1" applyBorder="1" applyAlignment="1" applyProtection="1">
      <alignment vertical="center"/>
      <protection/>
    </xf>
    <xf numFmtId="180" fontId="5" fillId="0" borderId="27" xfId="35" applyFont="1" applyFill="1" applyBorder="1" applyAlignment="1" applyProtection="1">
      <alignment/>
      <protection/>
    </xf>
    <xf numFmtId="201" fontId="5" fillId="0" borderId="17" xfId="35" applyNumberFormat="1" applyFont="1" applyBorder="1" applyAlignment="1">
      <alignment horizontal="center"/>
    </xf>
    <xf numFmtId="201" fontId="5" fillId="0" borderId="17" xfId="0" applyNumberFormat="1" applyFont="1" applyBorder="1" applyAlignment="1" quotePrefix="1">
      <alignment horizontal="center"/>
    </xf>
    <xf numFmtId="0" fontId="2" fillId="0" borderId="2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180" fontId="5" fillId="0" borderId="17" xfId="35" applyNumberFormat="1" applyFont="1" applyFill="1" applyBorder="1" applyAlignment="1">
      <alignment horizontal="center"/>
    </xf>
    <xf numFmtId="201" fontId="5" fillId="0" borderId="16" xfId="0" applyNumberFormat="1" applyFont="1" applyBorder="1" applyAlignment="1">
      <alignment horizontal="center"/>
    </xf>
    <xf numFmtId="201" fontId="8" fillId="0" borderId="24" xfId="35" applyNumberFormat="1" applyFont="1" applyFill="1" applyBorder="1" applyAlignment="1">
      <alignment horizontal="center"/>
    </xf>
    <xf numFmtId="201" fontId="8" fillId="0" borderId="24" xfId="35" applyNumberFormat="1" applyFont="1" applyFill="1" applyBorder="1" applyAlignment="1">
      <alignment/>
    </xf>
    <xf numFmtId="201" fontId="8" fillId="0" borderId="23" xfId="35" applyNumberFormat="1" applyFont="1" applyFill="1" applyBorder="1" applyAlignment="1">
      <alignment horizontal="center"/>
    </xf>
    <xf numFmtId="201" fontId="8" fillId="0" borderId="23" xfId="35" applyNumberFormat="1" applyFont="1" applyFill="1" applyBorder="1" applyAlignment="1">
      <alignment/>
    </xf>
    <xf numFmtId="201" fontId="8" fillId="0" borderId="16" xfId="35" applyNumberFormat="1" applyFont="1" applyFill="1" applyBorder="1" applyAlignment="1">
      <alignment horizontal="center"/>
    </xf>
    <xf numFmtId="201" fontId="8" fillId="0" borderId="16" xfId="35" applyNumberFormat="1" applyFont="1" applyFill="1" applyBorder="1" applyAlignment="1">
      <alignment/>
    </xf>
    <xf numFmtId="201" fontId="8" fillId="0" borderId="17" xfId="35" applyNumberFormat="1" applyFont="1" applyFill="1" applyBorder="1" applyAlignment="1">
      <alignment horizontal="center"/>
    </xf>
    <xf numFmtId="201" fontId="8" fillId="0" borderId="31" xfId="35" applyNumberFormat="1" applyFont="1" applyFill="1" applyBorder="1" applyAlignment="1">
      <alignment horizontal="center"/>
    </xf>
    <xf numFmtId="201" fontId="8" fillId="0" borderId="32" xfId="35" applyNumberFormat="1" applyFont="1" applyFill="1" applyBorder="1" applyAlignment="1">
      <alignment horizontal="center"/>
    </xf>
    <xf numFmtId="201" fontId="9" fillId="0" borderId="26" xfId="35" applyNumberFormat="1" applyFont="1" applyFill="1" applyBorder="1" applyAlignment="1">
      <alignment horizontal="center"/>
    </xf>
    <xf numFmtId="201" fontId="9" fillId="0" borderId="26" xfId="35" applyNumberFormat="1" applyFont="1" applyFill="1" applyBorder="1" applyAlignment="1">
      <alignment vertical="center"/>
    </xf>
    <xf numFmtId="201" fontId="8" fillId="18" borderId="24" xfId="35" applyNumberFormat="1" applyFont="1" applyFill="1" applyBorder="1" applyAlignment="1">
      <alignment horizontal="center"/>
    </xf>
    <xf numFmtId="201" fontId="8" fillId="0" borderId="24" xfId="35" applyNumberFormat="1" applyFont="1" applyBorder="1" applyAlignment="1">
      <alignment horizontal="center"/>
    </xf>
    <xf numFmtId="201" fontId="8" fillId="13" borderId="24" xfId="35" applyNumberFormat="1" applyFont="1" applyFill="1" applyBorder="1" applyAlignment="1">
      <alignment horizontal="center"/>
    </xf>
    <xf numFmtId="201" fontId="9" fillId="18" borderId="26" xfId="35" applyNumberFormat="1" applyFont="1" applyFill="1" applyBorder="1" applyAlignment="1">
      <alignment horizontal="center"/>
    </xf>
    <xf numFmtId="201" fontId="9" fillId="0" borderId="26" xfId="0" applyNumberFormat="1" applyFont="1" applyFill="1" applyBorder="1" applyAlignment="1">
      <alignment horizontal="center"/>
    </xf>
    <xf numFmtId="201" fontId="9" fillId="13" borderId="26" xfId="35" applyNumberFormat="1" applyFont="1" applyFill="1" applyBorder="1" applyAlignment="1">
      <alignment horizontal="center"/>
    </xf>
    <xf numFmtId="201" fontId="9" fillId="0" borderId="26" xfId="0" applyNumberFormat="1" applyFont="1" applyBorder="1" applyAlignment="1">
      <alignment horizontal="center"/>
    </xf>
    <xf numFmtId="1" fontId="1" fillId="0" borderId="17" xfId="35" applyNumberFormat="1" applyFont="1" applyBorder="1" applyAlignment="1">
      <alignment horizontal="center"/>
    </xf>
    <xf numFmtId="202" fontId="1" fillId="0" borderId="17" xfId="35" applyNumberFormat="1" applyFont="1" applyBorder="1" applyAlignment="1">
      <alignment horizontal="center"/>
    </xf>
    <xf numFmtId="180" fontId="5" fillId="0" borderId="17" xfId="35" applyFont="1" applyFill="1" applyBorder="1" applyAlignment="1">
      <alignment horizontal="center" vertical="center"/>
    </xf>
    <xf numFmtId="180" fontId="5" fillId="0" borderId="23" xfId="35" applyFont="1" applyFill="1" applyBorder="1" applyAlignment="1">
      <alignment/>
    </xf>
    <xf numFmtId="49" fontId="5" fillId="0" borderId="17" xfId="0" applyNumberFormat="1" applyFont="1" applyFill="1" applyBorder="1" applyAlignment="1">
      <alignment/>
    </xf>
    <xf numFmtId="180" fontId="5" fillId="0" borderId="24" xfId="35" applyFont="1" applyFill="1" applyBorder="1" applyAlignment="1">
      <alignment/>
    </xf>
    <xf numFmtId="180" fontId="7" fillId="0" borderId="29" xfId="35" applyFont="1" applyFill="1" applyBorder="1" applyAlignment="1">
      <alignment vertical="center"/>
    </xf>
    <xf numFmtId="0" fontId="2" fillId="0" borderId="17" xfId="0" applyFont="1" applyFill="1" applyBorder="1" applyAlignment="1">
      <alignment/>
    </xf>
    <xf numFmtId="201" fontId="5" fillId="0" borderId="0" xfId="0" applyNumberFormat="1" applyFont="1" applyAlignment="1">
      <alignment horizontal="center"/>
    </xf>
    <xf numFmtId="201" fontId="5" fillId="0" borderId="24" xfId="0" applyNumberFormat="1" applyFont="1" applyBorder="1" applyAlignment="1">
      <alignment horizontal="center"/>
    </xf>
    <xf numFmtId="201" fontId="7" fillId="0" borderId="23" xfId="0" applyNumberFormat="1" applyFont="1" applyBorder="1" applyAlignment="1">
      <alignment horizontal="center"/>
    </xf>
    <xf numFmtId="201" fontId="7" fillId="0" borderId="23" xfId="35" applyNumberFormat="1" applyFont="1" applyBorder="1" applyAlignment="1">
      <alignment horizontal="center"/>
    </xf>
    <xf numFmtId="201" fontId="7" fillId="0" borderId="16" xfId="35" applyNumberFormat="1" applyFont="1" applyBorder="1" applyAlignment="1">
      <alignment horizontal="center"/>
    </xf>
    <xf numFmtId="201" fontId="7" fillId="0" borderId="16" xfId="0" applyNumberFormat="1" applyFont="1" applyBorder="1" applyAlignment="1">
      <alignment horizontal="center"/>
    </xf>
    <xf numFmtId="201" fontId="5" fillId="0" borderId="23" xfId="0" applyNumberFormat="1" applyFont="1" applyBorder="1" applyAlignment="1">
      <alignment horizontal="center"/>
    </xf>
    <xf numFmtId="201" fontId="5" fillId="0" borderId="16" xfId="35" applyNumberFormat="1" applyFont="1" applyBorder="1" applyAlignment="1">
      <alignment horizontal="center"/>
    </xf>
    <xf numFmtId="201" fontId="5" fillId="0" borderId="17" xfId="35" applyNumberFormat="1" applyFont="1" applyBorder="1" applyAlignment="1">
      <alignment horizontal="left"/>
    </xf>
    <xf numFmtId="201" fontId="5" fillId="0" borderId="28" xfId="0" applyNumberFormat="1" applyFont="1" applyBorder="1" applyAlignment="1">
      <alignment horizontal="center"/>
    </xf>
    <xf numFmtId="201" fontId="1" fillId="0" borderId="0" xfId="0" applyNumberFormat="1" applyFont="1" applyAlignment="1">
      <alignment horizontal="center"/>
    </xf>
    <xf numFmtId="201" fontId="1" fillId="0" borderId="0" xfId="0" applyNumberFormat="1" applyFont="1" applyBorder="1" applyAlignment="1">
      <alignment horizontal="center"/>
    </xf>
    <xf numFmtId="201" fontId="7" fillId="0" borderId="23" xfId="0" applyNumberFormat="1" applyFont="1" applyBorder="1" applyAlignment="1">
      <alignment horizontal="center" shrinkToFit="1"/>
    </xf>
    <xf numFmtId="201" fontId="5" fillId="0" borderId="0" xfId="0" applyNumberFormat="1" applyFont="1" applyBorder="1" applyAlignment="1">
      <alignment horizontal="center" vertical="center"/>
    </xf>
    <xf numFmtId="201" fontId="1" fillId="0" borderId="0" xfId="0" applyNumberFormat="1" applyFont="1" applyAlignment="1">
      <alignment/>
    </xf>
    <xf numFmtId="1" fontId="5" fillId="0" borderId="17" xfId="35" applyNumberFormat="1" applyFont="1" applyFill="1" applyBorder="1" applyAlignment="1">
      <alignment horizontal="center"/>
    </xf>
    <xf numFmtId="180" fontId="5" fillId="0" borderId="1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/>
    </xf>
    <xf numFmtId="2" fontId="1" fillId="0" borderId="0" xfId="35" applyNumberFormat="1" applyFont="1" applyBorder="1" applyAlignment="1">
      <alignment/>
    </xf>
    <xf numFmtId="49" fontId="2" fillId="0" borderId="17" xfId="0" applyNumberFormat="1" applyFont="1" applyFill="1" applyBorder="1" applyAlignment="1">
      <alignment/>
    </xf>
    <xf numFmtId="49" fontId="1" fillId="0" borderId="17" xfId="35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left"/>
    </xf>
    <xf numFmtId="49" fontId="1" fillId="0" borderId="17" xfId="35" applyNumberFormat="1" applyFont="1" applyFill="1" applyBorder="1" applyAlignment="1">
      <alignment horizontal="center" shrinkToFit="1"/>
    </xf>
    <xf numFmtId="180" fontId="1" fillId="0" borderId="16" xfId="35" applyNumberFormat="1" applyFont="1" applyFill="1" applyBorder="1" applyAlignment="1">
      <alignment horizontal="center"/>
    </xf>
    <xf numFmtId="180" fontId="1" fillId="0" borderId="17" xfId="35" applyNumberFormat="1" applyFont="1" applyFill="1" applyBorder="1" applyAlignment="1">
      <alignment horizontal="center" vertical="center"/>
    </xf>
    <xf numFmtId="180" fontId="1" fillId="0" borderId="0" xfId="0" applyNumberFormat="1" applyFont="1" applyBorder="1" applyAlignment="1">
      <alignment/>
    </xf>
    <xf numFmtId="0" fontId="1" fillId="0" borderId="16" xfId="0" applyFont="1" applyBorder="1" applyAlignment="1">
      <alignment shrinkToFit="1"/>
    </xf>
    <xf numFmtId="43" fontId="11" fillId="0" borderId="0" xfId="0" applyNumberFormat="1" applyFont="1" applyBorder="1" applyAlignment="1">
      <alignment/>
    </xf>
    <xf numFmtId="180" fontId="2" fillId="0" borderId="23" xfId="0" applyNumberFormat="1" applyFont="1" applyBorder="1" applyAlignment="1">
      <alignment horizontal="left"/>
    </xf>
    <xf numFmtId="180" fontId="1" fillId="0" borderId="16" xfId="0" applyNumberFormat="1" applyFont="1" applyBorder="1" applyAlignment="1">
      <alignment horizontal="left"/>
    </xf>
    <xf numFmtId="180" fontId="1" fillId="0" borderId="23" xfId="35" applyNumberFormat="1" applyFont="1" applyBorder="1" applyAlignment="1">
      <alignment/>
    </xf>
    <xf numFmtId="180" fontId="1" fillId="0" borderId="16" xfId="35" applyNumberFormat="1" applyFont="1" applyBorder="1" applyAlignment="1">
      <alignment/>
    </xf>
    <xf numFmtId="180" fontId="1" fillId="0" borderId="17" xfId="35" applyNumberFormat="1" applyFont="1" applyFill="1" applyBorder="1" applyAlignment="1">
      <alignment/>
    </xf>
    <xf numFmtId="180" fontId="1" fillId="0" borderId="17" xfId="0" applyNumberFormat="1" applyFont="1" applyBorder="1" applyAlignment="1">
      <alignment/>
    </xf>
    <xf numFmtId="180" fontId="6" fillId="0" borderId="17" xfId="0" applyNumberFormat="1" applyFont="1" applyBorder="1" applyAlignment="1">
      <alignment horizontal="left"/>
    </xf>
    <xf numFmtId="180" fontId="1" fillId="0" borderId="16" xfId="35" applyNumberFormat="1" applyFont="1" applyBorder="1" applyAlignment="1">
      <alignment horizontal="left"/>
    </xf>
    <xf numFmtId="180" fontId="1" fillId="0" borderId="16" xfId="35" applyNumberFormat="1" applyFont="1" applyFill="1" applyBorder="1" applyAlignment="1">
      <alignment/>
    </xf>
    <xf numFmtId="180" fontId="11" fillId="0" borderId="17" xfId="0" applyNumberFormat="1" applyFont="1" applyBorder="1" applyAlignment="1">
      <alignment/>
    </xf>
    <xf numFmtId="180" fontId="2" fillId="0" borderId="36" xfId="35" applyNumberFormat="1" applyFont="1" applyBorder="1" applyAlignment="1">
      <alignment vertical="center"/>
    </xf>
    <xf numFmtId="180" fontId="1" fillId="0" borderId="0" xfId="35" applyNumberFormat="1" applyFont="1" applyBorder="1" applyAlignment="1">
      <alignment/>
    </xf>
    <xf numFmtId="180" fontId="1" fillId="0" borderId="23" xfId="35" applyNumberFormat="1" applyFont="1" applyBorder="1" applyAlignment="1">
      <alignment horizontal="left"/>
    </xf>
    <xf numFmtId="180" fontId="1" fillId="0" borderId="16" xfId="35" applyNumberFormat="1" applyFont="1" applyFill="1" applyBorder="1" applyAlignment="1">
      <alignment/>
    </xf>
    <xf numFmtId="180" fontId="1" fillId="0" borderId="16" xfId="35" applyNumberFormat="1" applyFont="1" applyBorder="1" applyAlignment="1">
      <alignment horizontal="left" indent="1"/>
    </xf>
    <xf numFmtId="180" fontId="5" fillId="0" borderId="16" xfId="35" applyFont="1" applyFill="1" applyBorder="1" applyAlignment="1">
      <alignment/>
    </xf>
    <xf numFmtId="180" fontId="5" fillId="0" borderId="17" xfId="35" applyNumberFormat="1" applyFont="1" applyFill="1" applyBorder="1" applyAlignment="1">
      <alignment/>
    </xf>
    <xf numFmtId="180" fontId="5" fillId="0" borderId="17" xfId="35" applyNumberFormat="1" applyFont="1" applyFill="1" applyBorder="1" applyAlignment="1">
      <alignment horizontal="center" vertical="center"/>
    </xf>
    <xf numFmtId="180" fontId="5" fillId="0" borderId="17" xfId="35" applyNumberFormat="1" applyFont="1" applyFill="1" applyBorder="1" applyAlignment="1">
      <alignment/>
    </xf>
    <xf numFmtId="180" fontId="5" fillId="0" borderId="16" xfId="35" applyNumberFormat="1" applyFont="1" applyFill="1" applyBorder="1" applyAlignment="1">
      <alignment/>
    </xf>
    <xf numFmtId="180" fontId="5" fillId="0" borderId="17" xfId="35" applyFont="1" applyFill="1" applyBorder="1" applyAlignment="1">
      <alignment horizontal="left"/>
    </xf>
    <xf numFmtId="0" fontId="5" fillId="0" borderId="23" xfId="0" applyFont="1" applyFill="1" applyBorder="1" applyAlignment="1">
      <alignment/>
    </xf>
    <xf numFmtId="180" fontId="5" fillId="0" borderId="17" xfId="35" applyNumberFormat="1" applyFont="1" applyFill="1" applyBorder="1" applyAlignment="1">
      <alignment horizontal="left"/>
    </xf>
    <xf numFmtId="180" fontId="5" fillId="0" borderId="16" xfId="35" applyNumberFormat="1" applyFont="1" applyFill="1" applyBorder="1" applyAlignment="1">
      <alignment horizontal="left"/>
    </xf>
    <xf numFmtId="180" fontId="5" fillId="0" borderId="17" xfId="0" applyNumberFormat="1" applyFont="1" applyFill="1" applyBorder="1" applyAlignment="1">
      <alignment/>
    </xf>
    <xf numFmtId="180" fontId="5" fillId="0" borderId="23" xfId="35" applyFont="1" applyFill="1" applyBorder="1" applyAlignment="1">
      <alignment horizontal="left"/>
    </xf>
    <xf numFmtId="180" fontId="5" fillId="0" borderId="16" xfId="35" applyNumberFormat="1" applyFont="1" applyFill="1" applyBorder="1" applyAlignment="1">
      <alignment horizontal="left" indent="1"/>
    </xf>
    <xf numFmtId="43" fontId="5" fillId="0" borderId="17" xfId="0" applyNumberFormat="1" applyFont="1" applyBorder="1" applyAlignment="1">
      <alignment/>
    </xf>
    <xf numFmtId="3" fontId="5" fillId="0" borderId="17" xfId="35" applyNumberFormat="1" applyFont="1" applyFill="1" applyBorder="1" applyAlignment="1">
      <alignment horizontal="center"/>
    </xf>
    <xf numFmtId="49" fontId="5" fillId="0" borderId="17" xfId="35" applyNumberFormat="1" applyFont="1" applyFill="1" applyBorder="1" applyAlignment="1">
      <alignment horizontal="center" shrinkToFit="1"/>
    </xf>
    <xf numFmtId="201" fontId="1" fillId="0" borderId="0" xfId="35" applyNumberFormat="1" applyFont="1" applyAlignment="1">
      <alignment horizontal="center"/>
    </xf>
    <xf numFmtId="201" fontId="5" fillId="0" borderId="23" xfId="35" applyNumberFormat="1" applyFont="1" applyBorder="1" applyAlignment="1">
      <alignment horizontal="center"/>
    </xf>
    <xf numFmtId="201" fontId="0" fillId="0" borderId="17" xfId="35" applyNumberFormat="1" applyFont="1" applyBorder="1" applyAlignment="1">
      <alignment horizontal="center"/>
    </xf>
    <xf numFmtId="201" fontId="0" fillId="0" borderId="16" xfId="35" applyNumberFormat="1" applyFont="1" applyBorder="1" applyAlignment="1">
      <alignment horizontal="center"/>
    </xf>
    <xf numFmtId="201" fontId="5" fillId="0" borderId="0" xfId="35" applyNumberFormat="1" applyFont="1" applyBorder="1" applyAlignment="1">
      <alignment horizontal="center" vertical="center"/>
    </xf>
    <xf numFmtId="201" fontId="5" fillId="0" borderId="0" xfId="35" applyNumberFormat="1" applyFont="1" applyBorder="1" applyAlignment="1">
      <alignment horizontal="center"/>
    </xf>
    <xf numFmtId="201" fontId="5" fillId="0" borderId="0" xfId="35" applyNumberFormat="1" applyFont="1" applyAlignment="1">
      <alignment horizontal="center"/>
    </xf>
    <xf numFmtId="49" fontId="5" fillId="0" borderId="0" xfId="35" applyNumberFormat="1" applyFont="1" applyFill="1" applyAlignment="1">
      <alignment horizontal="center"/>
    </xf>
    <xf numFmtId="180" fontId="5" fillId="0" borderId="0" xfId="35" applyFont="1" applyFill="1" applyAlignment="1">
      <alignment horizontal="center"/>
    </xf>
    <xf numFmtId="49" fontId="5" fillId="0" borderId="23" xfId="35" applyNumberFormat="1" applyFont="1" applyFill="1" applyBorder="1" applyAlignment="1">
      <alignment horizontal="center" vertical="center"/>
    </xf>
    <xf numFmtId="49" fontId="5" fillId="0" borderId="16" xfId="35" applyNumberFormat="1" applyFont="1" applyFill="1" applyBorder="1" applyAlignment="1">
      <alignment horizontal="center"/>
    </xf>
    <xf numFmtId="180" fontId="5" fillId="0" borderId="24" xfId="35" applyFont="1" applyFill="1" applyBorder="1" applyAlignment="1">
      <alignment/>
    </xf>
    <xf numFmtId="49" fontId="5" fillId="0" borderId="23" xfId="35" applyNumberFormat="1" applyFont="1" applyFill="1" applyBorder="1" applyAlignment="1">
      <alignment horizontal="center"/>
    </xf>
    <xf numFmtId="180" fontId="5" fillId="0" borderId="23" xfId="35" applyFont="1" applyFill="1" applyBorder="1" applyAlignment="1">
      <alignment horizontal="center"/>
    </xf>
    <xf numFmtId="180" fontId="5" fillId="0" borderId="17" xfId="35" applyFont="1" applyFill="1" applyBorder="1" applyAlignment="1">
      <alignment horizontal="left" shrinkToFit="1"/>
    </xf>
    <xf numFmtId="49" fontId="5" fillId="0" borderId="16" xfId="35" applyNumberFormat="1" applyFont="1" applyFill="1" applyBorder="1" applyAlignment="1">
      <alignment horizontal="center" shrinkToFit="1"/>
    </xf>
    <xf numFmtId="180" fontId="5" fillId="0" borderId="16" xfId="35" applyFont="1" applyFill="1" applyBorder="1" applyAlignment="1">
      <alignment horizontal="left" shrinkToFit="1"/>
    </xf>
    <xf numFmtId="180" fontId="5" fillId="0" borderId="16" xfId="35" applyFont="1" applyFill="1" applyBorder="1" applyAlignment="1">
      <alignment horizontal="left"/>
    </xf>
    <xf numFmtId="49" fontId="5" fillId="0" borderId="24" xfId="35" applyNumberFormat="1" applyFont="1" applyFill="1" applyBorder="1" applyAlignment="1">
      <alignment horizontal="center"/>
    </xf>
    <xf numFmtId="180" fontId="5" fillId="0" borderId="24" xfId="35" applyFont="1" applyFill="1" applyBorder="1" applyAlignment="1">
      <alignment horizontal="center"/>
    </xf>
    <xf numFmtId="202" fontId="5" fillId="0" borderId="17" xfId="35" applyNumberFormat="1" applyFont="1" applyFill="1" applyBorder="1" applyAlignment="1">
      <alignment horizontal="center"/>
    </xf>
    <xf numFmtId="180" fontId="5" fillId="0" borderId="16" xfId="35" applyFont="1" applyFill="1" applyBorder="1" applyAlignment="1">
      <alignment horizontal="center"/>
    </xf>
    <xf numFmtId="49" fontId="5" fillId="0" borderId="27" xfId="35" applyNumberFormat="1" applyFont="1" applyFill="1" applyBorder="1" applyAlignment="1">
      <alignment horizontal="center"/>
    </xf>
    <xf numFmtId="180" fontId="5" fillId="0" borderId="28" xfId="35" applyFont="1" applyFill="1" applyBorder="1" applyAlignment="1">
      <alignment horizontal="center"/>
    </xf>
    <xf numFmtId="180" fontId="5" fillId="0" borderId="16" xfId="35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180" fontId="8" fillId="0" borderId="34" xfId="35" applyFont="1" applyFill="1" applyBorder="1" applyAlignment="1">
      <alignment/>
    </xf>
    <xf numFmtId="180" fontId="5" fillId="0" borderId="17" xfId="35" applyFont="1" applyFill="1" applyBorder="1" applyAlignment="1" applyProtection="1">
      <alignment/>
      <protection/>
    </xf>
    <xf numFmtId="0" fontId="6" fillId="0" borderId="30" xfId="0" applyFont="1" applyBorder="1" applyAlignment="1">
      <alignment/>
    </xf>
    <xf numFmtId="180" fontId="6" fillId="0" borderId="31" xfId="0" applyNumberFormat="1" applyFont="1" applyBorder="1" applyAlignment="1">
      <alignment/>
    </xf>
    <xf numFmtId="180" fontId="2" fillId="0" borderId="31" xfId="0" applyNumberFormat="1" applyFont="1" applyBorder="1" applyAlignment="1">
      <alignment/>
    </xf>
    <xf numFmtId="180" fontId="1" fillId="0" borderId="31" xfId="35" applyNumberFormat="1" applyFont="1" applyFill="1" applyBorder="1" applyAlignment="1">
      <alignment horizontal="center"/>
    </xf>
    <xf numFmtId="0" fontId="2" fillId="0" borderId="31" xfId="0" applyFont="1" applyBorder="1" applyAlignment="1">
      <alignment/>
    </xf>
    <xf numFmtId="180" fontId="1" fillId="0" borderId="31" xfId="35" applyFont="1" applyBorder="1" applyAlignment="1">
      <alignment horizontal="left"/>
    </xf>
    <xf numFmtId="180" fontId="11" fillId="0" borderId="16" xfId="0" applyNumberFormat="1" applyFont="1" applyBorder="1" applyAlignment="1">
      <alignment/>
    </xf>
    <xf numFmtId="49" fontId="5" fillId="0" borderId="16" xfId="0" applyNumberFormat="1" applyFont="1" applyBorder="1" applyAlignment="1">
      <alignment shrinkToFit="1"/>
    </xf>
    <xf numFmtId="0" fontId="5" fillId="0" borderId="16" xfId="0" applyFont="1" applyBorder="1" applyAlignment="1">
      <alignment shrinkToFit="1"/>
    </xf>
    <xf numFmtId="201" fontId="5" fillId="0" borderId="16" xfId="0" applyNumberFormat="1" applyFont="1" applyBorder="1" applyAlignment="1" quotePrefix="1">
      <alignment horizontal="center"/>
    </xf>
    <xf numFmtId="180" fontId="5" fillId="0" borderId="17" xfId="35" applyNumberFormat="1" applyFont="1" applyFill="1" applyBorder="1" applyAlignment="1">
      <alignment horizontal="left" indent="1"/>
    </xf>
    <xf numFmtId="180" fontId="1" fillId="0" borderId="17" xfId="35" applyFont="1" applyFill="1" applyBorder="1" applyAlignment="1">
      <alignment horizontal="left"/>
    </xf>
    <xf numFmtId="180" fontId="1" fillId="0" borderId="16" xfId="35" applyFont="1" applyFill="1" applyBorder="1" applyAlignment="1">
      <alignment horizontal="left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180" fontId="2" fillId="0" borderId="16" xfId="35" applyFont="1" applyBorder="1" applyAlignment="1">
      <alignment horizontal="center" vertical="center" shrinkToFit="1"/>
    </xf>
    <xf numFmtId="49" fontId="2" fillId="0" borderId="23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201" fontId="5" fillId="0" borderId="24" xfId="35" applyNumberFormat="1" applyFont="1" applyBorder="1" applyAlignment="1">
      <alignment horizontal="center"/>
    </xf>
    <xf numFmtId="180" fontId="5" fillId="0" borderId="10" xfId="35" applyFont="1" applyFill="1" applyBorder="1" applyAlignment="1" applyProtection="1">
      <alignment horizontal="center" vertical="center"/>
      <protection/>
    </xf>
    <xf numFmtId="180" fontId="7" fillId="0" borderId="13" xfId="35" applyFont="1" applyFill="1" applyBorder="1" applyAlignment="1" applyProtection="1">
      <alignment horizontal="center"/>
      <protection/>
    </xf>
    <xf numFmtId="180" fontId="5" fillId="0" borderId="10" xfId="35" applyFont="1" applyFill="1" applyBorder="1" applyAlignment="1" applyProtection="1">
      <alignment horizontal="center" vertical="center" shrinkToFit="1"/>
      <protection/>
    </xf>
    <xf numFmtId="180" fontId="7" fillId="0" borderId="13" xfId="35" applyFont="1" applyFill="1" applyBorder="1" applyAlignment="1" applyProtection="1">
      <alignment horizontal="center" shrinkToFit="1"/>
      <protection/>
    </xf>
    <xf numFmtId="180" fontId="2" fillId="0" borderId="23" xfId="35" applyFont="1" applyBorder="1" applyAlignment="1">
      <alignment horizontal="center" vertical="center"/>
    </xf>
    <xf numFmtId="180" fontId="2" fillId="0" borderId="16" xfId="35" applyFont="1" applyBorder="1" applyAlignment="1">
      <alignment horizontal="center" vertical="center"/>
    </xf>
    <xf numFmtId="180" fontId="2" fillId="0" borderId="23" xfId="35" applyNumberFormat="1" applyFont="1" applyBorder="1" applyAlignment="1">
      <alignment horizontal="center" vertical="center"/>
    </xf>
    <xf numFmtId="180" fontId="2" fillId="0" borderId="16" xfId="35" applyNumberFormat="1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180" fontId="1" fillId="0" borderId="23" xfId="35" applyNumberFormat="1" applyFont="1" applyBorder="1" applyAlignment="1">
      <alignment horizontal="center" vertical="center" shrinkToFit="1"/>
    </xf>
    <xf numFmtId="180" fontId="1" fillId="0" borderId="16" xfId="35" applyNumberFormat="1" applyFont="1" applyBorder="1" applyAlignment="1">
      <alignment horizontal="center" shrinkToFit="1"/>
    </xf>
    <xf numFmtId="0" fontId="2" fillId="0" borderId="16" xfId="0" applyFont="1" applyBorder="1" applyAlignment="1">
      <alignment horizontal="center" vertical="center"/>
    </xf>
    <xf numFmtId="180" fontId="2" fillId="0" borderId="23" xfId="35" applyFont="1" applyBorder="1" applyAlignment="1">
      <alignment horizontal="center" vertical="center" shrinkToFit="1"/>
    </xf>
    <xf numFmtId="201" fontId="5" fillId="0" borderId="24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180" fontId="7" fillId="0" borderId="23" xfId="35" applyFont="1" applyFill="1" applyBorder="1" applyAlignment="1">
      <alignment horizontal="center" vertical="center"/>
    </xf>
    <xf numFmtId="180" fontId="7" fillId="0" borderId="16" xfId="35" applyFont="1" applyFill="1" applyBorder="1" applyAlignment="1">
      <alignment horizontal="center" vertical="center"/>
    </xf>
    <xf numFmtId="180" fontId="5" fillId="0" borderId="23" xfId="35" applyFont="1" applyBorder="1" applyAlignment="1">
      <alignment horizontal="center" vertical="center" shrinkToFit="1"/>
    </xf>
    <xf numFmtId="180" fontId="5" fillId="0" borderId="16" xfId="35" applyFont="1" applyBorder="1" applyAlignment="1">
      <alignment horizontal="center" vertical="center" shrinkToFit="1"/>
    </xf>
    <xf numFmtId="180" fontId="7" fillId="0" borderId="23" xfId="35" applyFont="1" applyBorder="1" applyAlignment="1">
      <alignment horizontal="center" vertical="center"/>
    </xf>
    <xf numFmtId="180" fontId="7" fillId="0" borderId="16" xfId="35" applyFont="1" applyBorder="1" applyAlignment="1">
      <alignment horizontal="center" vertical="center"/>
    </xf>
    <xf numFmtId="180" fontId="5" fillId="0" borderId="23" xfId="35" applyFont="1" applyFill="1" applyBorder="1" applyAlignment="1">
      <alignment horizontal="center" vertical="center" shrinkToFit="1"/>
    </xf>
    <xf numFmtId="180" fontId="5" fillId="0" borderId="16" xfId="35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180" fontId="7" fillId="0" borderId="23" xfId="35" applyFont="1" applyBorder="1" applyAlignment="1">
      <alignment horizontal="center" vertical="center" shrinkToFit="1"/>
    </xf>
    <xf numFmtId="180" fontId="7" fillId="0" borderId="16" xfId="35" applyFont="1" applyBorder="1" applyAlignment="1">
      <alignment horizontal="center" vertical="center" shrinkToFit="1"/>
    </xf>
    <xf numFmtId="201" fontId="5" fillId="0" borderId="24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180" fontId="5" fillId="0" borderId="23" xfId="35" applyFont="1" applyBorder="1" applyAlignment="1">
      <alignment horizontal="center" vertical="center"/>
    </xf>
    <xf numFmtId="180" fontId="5" fillId="0" borderId="16" xfId="35" applyFont="1" applyBorder="1" applyAlignment="1">
      <alignment horizontal="center" vertical="center"/>
    </xf>
    <xf numFmtId="180" fontId="7" fillId="0" borderId="24" xfId="35" applyFont="1" applyBorder="1" applyAlignment="1">
      <alignment horizontal="center"/>
    </xf>
    <xf numFmtId="180" fontId="7" fillId="0" borderId="30" xfId="35" applyFont="1" applyBorder="1" applyAlignment="1">
      <alignment horizontal="center" vertical="center"/>
    </xf>
    <xf numFmtId="180" fontId="7" fillId="0" borderId="31" xfId="35" applyFont="1" applyBorder="1" applyAlignment="1">
      <alignment horizontal="center" vertical="center"/>
    </xf>
    <xf numFmtId="180" fontId="7" fillId="0" borderId="32" xfId="35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80" fontId="9" fillId="0" borderId="23" xfId="35" applyFont="1" applyFill="1" applyBorder="1" applyAlignment="1">
      <alignment horizontal="center" vertical="center"/>
    </xf>
    <xf numFmtId="180" fontId="9" fillId="0" borderId="17" xfId="35" applyFont="1" applyFill="1" applyBorder="1" applyAlignment="1">
      <alignment horizontal="center" vertical="center"/>
    </xf>
    <xf numFmtId="180" fontId="9" fillId="0" borderId="16" xfId="35" applyFont="1" applyFill="1" applyBorder="1" applyAlignment="1">
      <alignment horizontal="center" vertical="center"/>
    </xf>
    <xf numFmtId="180" fontId="9" fillId="0" borderId="31" xfId="35" applyFont="1" applyFill="1" applyBorder="1" applyAlignment="1">
      <alignment horizontal="center"/>
    </xf>
    <xf numFmtId="180" fontId="9" fillId="0" borderId="30" xfId="35" applyFont="1" applyFill="1" applyBorder="1" applyAlignment="1">
      <alignment horizontal="center"/>
    </xf>
    <xf numFmtId="180" fontId="9" fillId="0" borderId="32" xfId="35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180" fontId="9" fillId="0" borderId="30" xfId="35" applyFont="1" applyFill="1" applyBorder="1" applyAlignment="1">
      <alignment horizontal="center" vertical="top"/>
    </xf>
    <xf numFmtId="180" fontId="9" fillId="0" borderId="31" xfId="35" applyFont="1" applyFill="1" applyBorder="1" applyAlignment="1">
      <alignment horizontal="center" vertical="top"/>
    </xf>
    <xf numFmtId="180" fontId="9" fillId="0" borderId="32" xfId="35" applyFont="1" applyFill="1" applyBorder="1" applyAlignment="1">
      <alignment horizontal="center" vertical="top"/>
    </xf>
    <xf numFmtId="0" fontId="9" fillId="0" borderId="30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4" fillId="0" borderId="31" xfId="0" applyFont="1" applyFill="1" applyBorder="1" applyAlignment="1">
      <alignment horizontal="center"/>
    </xf>
    <xf numFmtId="180" fontId="9" fillId="0" borderId="28" xfId="35" applyFont="1" applyFill="1" applyBorder="1" applyAlignment="1">
      <alignment horizontal="center" vertical="center"/>
    </xf>
    <xf numFmtId="180" fontId="9" fillId="0" borderId="40" xfId="35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80" fontId="9" fillId="0" borderId="23" xfId="35" applyFont="1" applyBorder="1" applyAlignment="1">
      <alignment horizontal="center" vertical="center"/>
    </xf>
    <xf numFmtId="180" fontId="9" fillId="0" borderId="16" xfId="35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49" fontId="9" fillId="0" borderId="30" xfId="0" applyNumberFormat="1" applyFont="1" applyFill="1" applyBorder="1" applyAlignment="1">
      <alignment horizontal="center" vertical="center"/>
    </xf>
    <xf numFmtId="49" fontId="9" fillId="0" borderId="31" xfId="0" applyNumberFormat="1" applyFont="1" applyFill="1" applyBorder="1" applyAlignment="1">
      <alignment horizontal="center" vertical="center"/>
    </xf>
    <xf numFmtId="49" fontId="9" fillId="0" borderId="32" xfId="0" applyNumberFormat="1" applyFont="1" applyFill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7" fillId="0" borderId="0" xfId="0" applyFont="1" applyAlignment="1">
      <alignment horizontal="left"/>
    </xf>
    <xf numFmtId="180" fontId="9" fillId="0" borderId="30" xfId="35" applyFont="1" applyBorder="1" applyAlignment="1">
      <alignment horizontal="center" vertical="center"/>
    </xf>
    <xf numFmtId="180" fontId="9" fillId="0" borderId="31" xfId="35" applyFont="1" applyBorder="1" applyAlignment="1">
      <alignment horizontal="center" vertical="center"/>
    </xf>
    <xf numFmtId="180" fontId="9" fillId="0" borderId="32" xfId="35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1</xdr:col>
      <xdr:colOff>104775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514600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104775</xdr:colOff>
      <xdr:row>0</xdr:row>
      <xdr:rowOff>0</xdr:rowOff>
    </xdr:to>
    <xdr:sp>
      <xdr:nvSpPr>
        <xdr:cNvPr id="2" name="AutoShape 1"/>
        <xdr:cNvSpPr>
          <a:spLocks/>
        </xdr:cNvSpPr>
      </xdr:nvSpPr>
      <xdr:spPr>
        <a:xfrm>
          <a:off x="902017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104775</xdr:colOff>
      <xdr:row>0</xdr:row>
      <xdr:rowOff>0</xdr:rowOff>
    </xdr:to>
    <xdr:sp>
      <xdr:nvSpPr>
        <xdr:cNvPr id="3" name="AutoShape 1"/>
        <xdr:cNvSpPr>
          <a:spLocks/>
        </xdr:cNvSpPr>
      </xdr:nvSpPr>
      <xdr:spPr>
        <a:xfrm>
          <a:off x="902017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53257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53257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53257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53257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AutoShape 7"/>
        <xdr:cNvSpPr>
          <a:spLocks/>
        </xdr:cNvSpPr>
      </xdr:nvSpPr>
      <xdr:spPr>
        <a:xfrm>
          <a:off x="20574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AutoShape 8"/>
        <xdr:cNvSpPr>
          <a:spLocks/>
        </xdr:cNvSpPr>
      </xdr:nvSpPr>
      <xdr:spPr>
        <a:xfrm>
          <a:off x="20574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0</xdr:row>
      <xdr:rowOff>0</xdr:rowOff>
    </xdr:from>
    <xdr:to>
      <xdr:col>6</xdr:col>
      <xdr:colOff>142875</xdr:colOff>
      <xdr:row>0</xdr:row>
      <xdr:rowOff>0</xdr:rowOff>
    </xdr:to>
    <xdr:sp>
      <xdr:nvSpPr>
        <xdr:cNvPr id="7" name="AutoShape 9"/>
        <xdr:cNvSpPr>
          <a:spLocks/>
        </xdr:cNvSpPr>
      </xdr:nvSpPr>
      <xdr:spPr>
        <a:xfrm>
          <a:off x="6715125" y="0"/>
          <a:ext cx="1905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0</xdr:row>
      <xdr:rowOff>0</xdr:rowOff>
    </xdr:from>
    <xdr:to>
      <xdr:col>6</xdr:col>
      <xdr:colOff>95250</xdr:colOff>
      <xdr:row>0</xdr:row>
      <xdr:rowOff>0</xdr:rowOff>
    </xdr:to>
    <xdr:sp>
      <xdr:nvSpPr>
        <xdr:cNvPr id="8" name="AutoShape 10"/>
        <xdr:cNvSpPr>
          <a:spLocks/>
        </xdr:cNvSpPr>
      </xdr:nvSpPr>
      <xdr:spPr>
        <a:xfrm>
          <a:off x="6781800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0</xdr:row>
      <xdr:rowOff>0</xdr:rowOff>
    </xdr:from>
    <xdr:to>
      <xdr:col>6</xdr:col>
      <xdr:colOff>95250</xdr:colOff>
      <xdr:row>0</xdr:row>
      <xdr:rowOff>0</xdr:rowOff>
    </xdr:to>
    <xdr:sp>
      <xdr:nvSpPr>
        <xdr:cNvPr id="9" name="AutoShape 11"/>
        <xdr:cNvSpPr>
          <a:spLocks/>
        </xdr:cNvSpPr>
      </xdr:nvSpPr>
      <xdr:spPr>
        <a:xfrm>
          <a:off x="6781800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0</xdr:row>
      <xdr:rowOff>0</xdr:rowOff>
    </xdr:from>
    <xdr:to>
      <xdr:col>15</xdr:col>
      <xdr:colOff>123825</xdr:colOff>
      <xdr:row>0</xdr:row>
      <xdr:rowOff>0</xdr:rowOff>
    </xdr:to>
    <xdr:sp>
      <xdr:nvSpPr>
        <xdr:cNvPr id="10" name="AutoShape 1"/>
        <xdr:cNvSpPr>
          <a:spLocks/>
        </xdr:cNvSpPr>
      </xdr:nvSpPr>
      <xdr:spPr>
        <a:xfrm>
          <a:off x="14687550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0</xdr:row>
      <xdr:rowOff>0</xdr:rowOff>
    </xdr:from>
    <xdr:to>
      <xdr:col>15</xdr:col>
      <xdr:colOff>123825</xdr:colOff>
      <xdr:row>0</xdr:row>
      <xdr:rowOff>0</xdr:rowOff>
    </xdr:to>
    <xdr:sp>
      <xdr:nvSpPr>
        <xdr:cNvPr id="11" name="AutoShape 2"/>
        <xdr:cNvSpPr>
          <a:spLocks/>
        </xdr:cNvSpPr>
      </xdr:nvSpPr>
      <xdr:spPr>
        <a:xfrm>
          <a:off x="1467802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AutoShape 3"/>
        <xdr:cNvSpPr>
          <a:spLocks/>
        </xdr:cNvSpPr>
      </xdr:nvSpPr>
      <xdr:spPr>
        <a:xfrm>
          <a:off x="20574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AutoShape 4"/>
        <xdr:cNvSpPr>
          <a:spLocks/>
        </xdr:cNvSpPr>
      </xdr:nvSpPr>
      <xdr:spPr>
        <a:xfrm>
          <a:off x="20574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AutoShape 5"/>
        <xdr:cNvSpPr>
          <a:spLocks/>
        </xdr:cNvSpPr>
      </xdr:nvSpPr>
      <xdr:spPr>
        <a:xfrm>
          <a:off x="20574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AutoShape 6"/>
        <xdr:cNvSpPr>
          <a:spLocks/>
        </xdr:cNvSpPr>
      </xdr:nvSpPr>
      <xdr:spPr>
        <a:xfrm>
          <a:off x="20574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16" name="AutoShape 7"/>
        <xdr:cNvSpPr>
          <a:spLocks/>
        </xdr:cNvSpPr>
      </xdr:nvSpPr>
      <xdr:spPr>
        <a:xfrm>
          <a:off x="2057400" y="3743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885825</xdr:colOff>
      <xdr:row>0</xdr:row>
      <xdr:rowOff>0</xdr:rowOff>
    </xdr:from>
    <xdr:to>
      <xdr:col>13</xdr:col>
      <xdr:colOff>142875</xdr:colOff>
      <xdr:row>0</xdr:row>
      <xdr:rowOff>0</xdr:rowOff>
    </xdr:to>
    <xdr:sp>
      <xdr:nvSpPr>
        <xdr:cNvPr id="17" name="AutoShape 9"/>
        <xdr:cNvSpPr>
          <a:spLocks/>
        </xdr:cNvSpPr>
      </xdr:nvSpPr>
      <xdr:spPr>
        <a:xfrm>
          <a:off x="13011150" y="0"/>
          <a:ext cx="2667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0</xdr:row>
      <xdr:rowOff>0</xdr:rowOff>
    </xdr:from>
    <xdr:to>
      <xdr:col>13</xdr:col>
      <xdr:colOff>95250</xdr:colOff>
      <xdr:row>0</xdr:row>
      <xdr:rowOff>0</xdr:rowOff>
    </xdr:to>
    <xdr:sp>
      <xdr:nvSpPr>
        <xdr:cNvPr id="18" name="AutoShape 10"/>
        <xdr:cNvSpPr>
          <a:spLocks/>
        </xdr:cNvSpPr>
      </xdr:nvSpPr>
      <xdr:spPr>
        <a:xfrm>
          <a:off x="1315402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0</xdr:row>
      <xdr:rowOff>0</xdr:rowOff>
    </xdr:from>
    <xdr:to>
      <xdr:col>13</xdr:col>
      <xdr:colOff>95250</xdr:colOff>
      <xdr:row>0</xdr:row>
      <xdr:rowOff>0</xdr:rowOff>
    </xdr:to>
    <xdr:sp>
      <xdr:nvSpPr>
        <xdr:cNvPr id="19" name="AutoShape 11"/>
        <xdr:cNvSpPr>
          <a:spLocks/>
        </xdr:cNvSpPr>
      </xdr:nvSpPr>
      <xdr:spPr>
        <a:xfrm>
          <a:off x="1315402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</xdr:rowOff>
    </xdr:from>
    <xdr:to>
      <xdr:col>5</xdr:col>
      <xdr:colOff>76200</xdr:colOff>
      <xdr:row>10</xdr:row>
      <xdr:rowOff>0</xdr:rowOff>
    </xdr:to>
    <xdr:sp>
      <xdr:nvSpPr>
        <xdr:cNvPr id="20" name="AutoShape 42"/>
        <xdr:cNvSpPr>
          <a:spLocks/>
        </xdr:cNvSpPr>
      </xdr:nvSpPr>
      <xdr:spPr>
        <a:xfrm>
          <a:off x="5829300" y="1790700"/>
          <a:ext cx="76200" cy="723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9525</xdr:rowOff>
    </xdr:from>
    <xdr:to>
      <xdr:col>5</xdr:col>
      <xdr:colOff>76200</xdr:colOff>
      <xdr:row>14</xdr:row>
      <xdr:rowOff>257175</xdr:rowOff>
    </xdr:to>
    <xdr:sp>
      <xdr:nvSpPr>
        <xdr:cNvPr id="21" name="AutoShape 43"/>
        <xdr:cNvSpPr>
          <a:spLocks/>
        </xdr:cNvSpPr>
      </xdr:nvSpPr>
      <xdr:spPr>
        <a:xfrm>
          <a:off x="5829300" y="3000375"/>
          <a:ext cx="76200" cy="723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7"/>
        <xdr:cNvSpPr>
          <a:spLocks/>
        </xdr:cNvSpPr>
      </xdr:nvSpPr>
      <xdr:spPr>
        <a:xfrm>
          <a:off x="17526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O24"/>
  <sheetViews>
    <sheetView zoomScalePageLayoutView="0" workbookViewId="0" topLeftCell="A10">
      <selection activeCell="D16" sqref="D16"/>
    </sheetView>
  </sheetViews>
  <sheetFormatPr defaultColWidth="9.140625" defaultRowHeight="12.75"/>
  <cols>
    <col min="1" max="1" width="32.421875" style="2" customWidth="1"/>
    <col min="2" max="2" width="17.00390625" style="2" customWidth="1"/>
    <col min="3" max="3" width="16.00390625" style="2" customWidth="1"/>
    <col min="4" max="4" width="17.7109375" style="2" customWidth="1"/>
    <col min="5" max="5" width="18.57421875" style="3" customWidth="1"/>
    <col min="6" max="6" width="17.7109375" style="2" customWidth="1"/>
    <col min="7" max="7" width="23.00390625" style="364" customWidth="1"/>
    <col min="8" max="8" width="9.140625" style="2" customWidth="1"/>
    <col min="9" max="9" width="9.140625" style="3" customWidth="1"/>
    <col min="10" max="10" width="9.140625" style="2" customWidth="1"/>
    <col min="11" max="11" width="9.140625" style="3" customWidth="1"/>
    <col min="12" max="12" width="9.140625" style="2" customWidth="1"/>
    <col min="13" max="13" width="9.140625" style="3" customWidth="1"/>
    <col min="14" max="15" width="9.140625" style="2" customWidth="1"/>
    <col min="16" max="16384" width="9.140625" style="3" customWidth="1"/>
  </cols>
  <sheetData>
    <row r="1" spans="1:15" s="28" customFormat="1" ht="21">
      <c r="A1" s="19" t="s">
        <v>666</v>
      </c>
      <c r="B1" s="19"/>
      <c r="C1" s="19"/>
      <c r="D1" s="19"/>
      <c r="F1" s="19"/>
      <c r="G1" s="363"/>
      <c r="H1" s="19"/>
      <c r="J1" s="19"/>
      <c r="L1" s="19"/>
      <c r="N1" s="19"/>
      <c r="O1" s="19"/>
    </row>
    <row r="2" spans="1:15" s="28" customFormat="1" ht="15" customHeight="1">
      <c r="A2" s="19"/>
      <c r="B2" s="19"/>
      <c r="C2" s="19"/>
      <c r="D2" s="19"/>
      <c r="F2" s="19"/>
      <c r="G2" s="363"/>
      <c r="H2" s="19"/>
      <c r="J2" s="19"/>
      <c r="L2" s="19"/>
      <c r="N2" s="19"/>
      <c r="O2" s="19"/>
    </row>
    <row r="3" spans="1:5" ht="39.75" customHeight="1">
      <c r="A3" s="58" t="s">
        <v>667</v>
      </c>
      <c r="B3" s="58" t="s">
        <v>668</v>
      </c>
      <c r="C3" s="59" t="s">
        <v>669</v>
      </c>
      <c r="D3" s="58" t="s">
        <v>670</v>
      </c>
      <c r="E3" s="60" t="s">
        <v>784</v>
      </c>
    </row>
    <row r="4" spans="1:5" ht="24.75" customHeight="1">
      <c r="A4" s="61" t="s">
        <v>671</v>
      </c>
      <c r="B4" s="62">
        <v>1071088873.5</v>
      </c>
      <c r="C4" s="62">
        <v>701510</v>
      </c>
      <c r="D4" s="62">
        <v>100489147.86</v>
      </c>
      <c r="E4" s="63">
        <f>SUM(B4:D4)</f>
        <v>1172279531.36</v>
      </c>
    </row>
    <row r="5" spans="1:5" ht="24.75" customHeight="1">
      <c r="A5" s="61" t="s">
        <v>672</v>
      </c>
      <c r="B5" s="62">
        <v>45020052.28</v>
      </c>
      <c r="C5" s="62">
        <v>4788378</v>
      </c>
      <c r="D5" s="62">
        <v>0</v>
      </c>
      <c r="E5" s="63">
        <f>SUM(B5:D5)</f>
        <v>49808430.28</v>
      </c>
    </row>
    <row r="6" spans="1:5" ht="24.75" customHeight="1">
      <c r="A6" s="61" t="s">
        <v>673</v>
      </c>
      <c r="B6" s="62">
        <v>61751403.59</v>
      </c>
      <c r="C6" s="62">
        <v>54200</v>
      </c>
      <c r="D6" s="62">
        <v>0</v>
      </c>
      <c r="E6" s="63">
        <f>SUM(B6:D6)</f>
        <v>61805603.59</v>
      </c>
    </row>
    <row r="7" spans="1:5" ht="24.75" customHeight="1">
      <c r="A7" s="61" t="s">
        <v>674</v>
      </c>
      <c r="B7" s="62">
        <v>557543143.39</v>
      </c>
      <c r="C7" s="62">
        <v>7926242.01</v>
      </c>
      <c r="D7" s="62">
        <v>0</v>
      </c>
      <c r="E7" s="63">
        <f>SUM(B7:D7)</f>
        <v>565469385.4</v>
      </c>
    </row>
    <row r="8" spans="1:5" ht="24.75" customHeight="1">
      <c r="A8" s="61" t="s">
        <v>675</v>
      </c>
      <c r="B8" s="62">
        <v>79802632.77</v>
      </c>
      <c r="C8" s="62">
        <v>6918702.67</v>
      </c>
      <c r="D8" s="62">
        <v>0</v>
      </c>
      <c r="E8" s="63">
        <f>SUM(B8:D8)</f>
        <v>86721335.44</v>
      </c>
    </row>
    <row r="9" spans="1:5" ht="24.75" customHeight="1">
      <c r="A9" s="61"/>
      <c r="B9" s="62"/>
      <c r="C9" s="62"/>
      <c r="D9" s="62"/>
      <c r="E9" s="63"/>
    </row>
    <row r="10" spans="1:15" s="6" customFormat="1" ht="45" customHeight="1" thickBot="1">
      <c r="A10" s="64" t="s">
        <v>676</v>
      </c>
      <c r="B10" s="64">
        <f>SUM(B4:B8)</f>
        <v>1815206105.5299997</v>
      </c>
      <c r="C10" s="64">
        <f>SUM(C4:C8)</f>
        <v>20389032.68</v>
      </c>
      <c r="D10" s="64">
        <f>SUM(D4:D8)</f>
        <v>100489147.86</v>
      </c>
      <c r="E10" s="65">
        <f>B10+C10+D10</f>
        <v>1936084286.0699997</v>
      </c>
      <c r="F10" s="5"/>
      <c r="G10" s="365"/>
      <c r="H10" s="5"/>
      <c r="J10" s="5"/>
      <c r="L10" s="5"/>
      <c r="N10" s="5"/>
      <c r="O10" s="5"/>
    </row>
    <row r="11" spans="1:15" s="7" customFormat="1" ht="22.5" thickTop="1">
      <c r="A11" s="2"/>
      <c r="B11" s="2"/>
      <c r="C11" s="2"/>
      <c r="D11" s="2"/>
      <c r="F11" s="2"/>
      <c r="G11" s="366"/>
      <c r="H11" s="2"/>
      <c r="J11" s="2"/>
      <c r="L11" s="2"/>
      <c r="N11" s="2"/>
      <c r="O11" s="2"/>
    </row>
    <row r="12" spans="1:15" s="7" customFormat="1" ht="21.75">
      <c r="A12" s="2" t="s">
        <v>878</v>
      </c>
      <c r="B12" s="2"/>
      <c r="C12" s="2"/>
      <c r="D12" s="2"/>
      <c r="F12" s="2"/>
      <c r="G12" s="366"/>
      <c r="H12" s="2"/>
      <c r="J12" s="2"/>
      <c r="L12" s="2"/>
      <c r="N12" s="2"/>
      <c r="O12" s="2"/>
    </row>
    <row r="13" spans="1:15" s="7" customFormat="1" ht="12.75" customHeight="1">
      <c r="A13" s="2"/>
      <c r="B13" s="2"/>
      <c r="C13" s="2"/>
      <c r="D13" s="66"/>
      <c r="E13" s="66"/>
      <c r="F13" s="2"/>
      <c r="G13" s="366"/>
      <c r="H13" s="2"/>
      <c r="J13" s="2"/>
      <c r="L13" s="2"/>
      <c r="N13" s="2"/>
      <c r="O13" s="2"/>
    </row>
    <row r="14" spans="1:15" s="7" customFormat="1" ht="21.75">
      <c r="A14" s="19" t="s">
        <v>879</v>
      </c>
      <c r="B14" s="2"/>
      <c r="C14" s="2"/>
      <c r="D14" s="2"/>
      <c r="E14" s="85">
        <v>212384196748.66</v>
      </c>
      <c r="F14" s="2"/>
      <c r="G14" s="366"/>
      <c r="H14" s="2"/>
      <c r="J14" s="2"/>
      <c r="L14" s="2"/>
      <c r="N14" s="2"/>
      <c r="O14" s="2"/>
    </row>
    <row r="15" spans="1:15" s="7" customFormat="1" ht="21.75">
      <c r="A15" s="2" t="s">
        <v>880</v>
      </c>
      <c r="B15" s="2"/>
      <c r="C15" s="2"/>
      <c r="D15" s="2"/>
      <c r="E15" s="25"/>
      <c r="F15" s="2"/>
      <c r="G15" s="366"/>
      <c r="H15" s="2"/>
      <c r="J15" s="2"/>
      <c r="L15" s="2"/>
      <c r="N15" s="2"/>
      <c r="O15" s="2"/>
    </row>
    <row r="16" spans="1:15" s="7" customFormat="1" ht="21.75">
      <c r="A16" s="2" t="s">
        <v>881</v>
      </c>
      <c r="B16" s="2"/>
      <c r="C16" s="2"/>
      <c r="D16" s="2">
        <v>162383194.62</v>
      </c>
      <c r="E16" s="25"/>
      <c r="F16" s="2"/>
      <c r="G16" s="366"/>
      <c r="H16" s="2"/>
      <c r="J16" s="2"/>
      <c r="L16" s="2"/>
      <c r="N16" s="2"/>
      <c r="O16" s="2"/>
    </row>
    <row r="17" spans="1:15" s="7" customFormat="1" ht="23.25">
      <c r="A17" s="2" t="s">
        <v>882</v>
      </c>
      <c r="B17" s="2"/>
      <c r="C17" s="2"/>
      <c r="D17" s="86">
        <v>210285729267.97</v>
      </c>
      <c r="E17" s="284">
        <f>D16+D17</f>
        <v>210448112462.59</v>
      </c>
      <c r="F17" s="2"/>
      <c r="G17" s="291"/>
      <c r="H17" s="2"/>
      <c r="J17" s="2"/>
      <c r="L17" s="2"/>
      <c r="N17" s="2"/>
      <c r="O17" s="2"/>
    </row>
    <row r="18" spans="1:15" s="7" customFormat="1" ht="12.75" customHeight="1">
      <c r="A18" s="2"/>
      <c r="B18" s="2"/>
      <c r="C18" s="2"/>
      <c r="D18" s="2"/>
      <c r="E18" s="25"/>
      <c r="F18" s="2"/>
      <c r="G18" s="366"/>
      <c r="H18" s="2"/>
      <c r="J18" s="2"/>
      <c r="L18" s="2"/>
      <c r="N18" s="2"/>
      <c r="O18" s="2"/>
    </row>
    <row r="19" spans="1:15" s="7" customFormat="1" ht="22.5">
      <c r="A19" s="19" t="s">
        <v>676</v>
      </c>
      <c r="B19" s="2"/>
      <c r="C19" s="2"/>
      <c r="D19" s="2"/>
      <c r="E19" s="87">
        <f>E14-E17</f>
        <v>1936084286.0700073</v>
      </c>
      <c r="F19" s="2"/>
      <c r="G19" s="366"/>
      <c r="H19" s="2"/>
      <c r="J19" s="2"/>
      <c r="L19" s="2"/>
      <c r="N19" s="2"/>
      <c r="O19" s="2"/>
    </row>
    <row r="20" spans="1:15" s="7" customFormat="1" ht="21.75">
      <c r="A20" s="2"/>
      <c r="B20" s="2"/>
      <c r="C20" s="2"/>
      <c r="D20" s="2"/>
      <c r="F20" s="2"/>
      <c r="G20" s="366"/>
      <c r="H20" s="2"/>
      <c r="J20" s="2"/>
      <c r="L20" s="2"/>
      <c r="N20" s="2"/>
      <c r="O20" s="2"/>
    </row>
    <row r="21" spans="1:15" s="7" customFormat="1" ht="21.75">
      <c r="A21" s="2"/>
      <c r="B21" s="2"/>
      <c r="C21" s="2"/>
      <c r="D21" s="2"/>
      <c r="F21" s="2"/>
      <c r="G21" s="367"/>
      <c r="H21" s="2"/>
      <c r="J21" s="2"/>
      <c r="L21" s="2"/>
      <c r="N21" s="2"/>
      <c r="O21" s="2"/>
    </row>
    <row r="22" spans="1:15" s="7" customFormat="1" ht="21.75">
      <c r="A22" s="2"/>
      <c r="B22" s="2"/>
      <c r="C22" s="2"/>
      <c r="D22" s="2"/>
      <c r="F22" s="2"/>
      <c r="G22" s="366"/>
      <c r="H22" s="2"/>
      <c r="J22" s="2"/>
      <c r="L22" s="2"/>
      <c r="N22" s="2"/>
      <c r="O22" s="2"/>
    </row>
    <row r="23" spans="1:15" s="7" customFormat="1" ht="21.75">
      <c r="A23" s="2"/>
      <c r="B23" s="2"/>
      <c r="C23" s="2"/>
      <c r="D23" s="2"/>
      <c r="F23" s="2"/>
      <c r="G23" s="366"/>
      <c r="H23" s="2"/>
      <c r="J23" s="2"/>
      <c r="L23" s="2"/>
      <c r="N23" s="2"/>
      <c r="O23" s="2"/>
    </row>
    <row r="24" spans="1:15" s="7" customFormat="1" ht="21.75">
      <c r="A24" s="2"/>
      <c r="B24" s="2"/>
      <c r="C24" s="2"/>
      <c r="D24" s="2"/>
      <c r="F24" s="2"/>
      <c r="G24" s="366"/>
      <c r="H24" s="2"/>
      <c r="J24" s="2"/>
      <c r="L24" s="2"/>
      <c r="N24" s="2"/>
      <c r="O24" s="2"/>
    </row>
  </sheetData>
  <sheetProtection password="CC6F" sheet="1" formatCells="0" formatColumns="0" formatRows="0" insertColumns="0" insertRows="0" insertHyperlinks="0" deleteColumns="0" deleteRows="0" sort="0" autoFilter="0" pivotTables="0"/>
  <printOptions/>
  <pageMargins left="0.36" right="0.29" top="0.8" bottom="1" header="0.5" footer="0.5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S16"/>
  <sheetViews>
    <sheetView zoomScalePageLayoutView="0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N17" sqref="N17"/>
    </sheetView>
  </sheetViews>
  <sheetFormatPr defaultColWidth="9.140625" defaultRowHeight="12.75"/>
  <cols>
    <col min="1" max="1" width="17.28125" style="3" hidden="1" customWidth="1"/>
    <col min="2" max="2" width="26.28125" style="3" customWidth="1"/>
    <col min="3" max="4" width="15.421875" style="22" customWidth="1"/>
    <col min="5" max="6" width="14.421875" style="22" customWidth="1"/>
    <col min="7" max="7" width="14.57421875" style="22" customWidth="1"/>
    <col min="8" max="8" width="9.8515625" style="206" customWidth="1"/>
    <col min="9" max="9" width="12.140625" style="212" customWidth="1"/>
    <col min="10" max="11" width="15.421875" style="22" customWidth="1"/>
    <col min="12" max="13" width="14.421875" style="22" customWidth="1"/>
    <col min="14" max="14" width="14.57421875" style="22" customWidth="1"/>
    <col min="15" max="15" width="9.8515625" style="206" customWidth="1"/>
    <col min="16" max="16" width="12.140625" style="212" customWidth="1"/>
    <col min="17" max="17" width="12.140625" style="3" customWidth="1"/>
    <col min="18" max="18" width="12.57421875" style="1" customWidth="1"/>
    <col min="19" max="19" width="11.8515625" style="3" customWidth="1"/>
    <col min="20" max="16384" width="9.140625" style="3" customWidth="1"/>
  </cols>
  <sheetData>
    <row r="1" spans="1:19" s="41" customFormat="1" ht="21.75">
      <c r="A1" s="22"/>
      <c r="B1" s="28" t="s">
        <v>161</v>
      </c>
      <c r="C1" s="22"/>
      <c r="D1" s="22"/>
      <c r="E1" s="22"/>
      <c r="F1" s="22"/>
      <c r="G1" s="22"/>
      <c r="H1" s="206"/>
      <c r="I1" s="207"/>
      <c r="J1" s="22"/>
      <c r="K1" s="22"/>
      <c r="L1" s="22"/>
      <c r="M1" s="22"/>
      <c r="N1" s="22"/>
      <c r="O1" s="206"/>
      <c r="P1" s="207"/>
      <c r="Q1" s="22"/>
      <c r="R1" s="108"/>
      <c r="S1" s="108"/>
    </row>
    <row r="2" spans="1:19" s="41" customFormat="1" ht="23.25" customHeight="1">
      <c r="A2" s="22"/>
      <c r="B2" s="28" t="s">
        <v>936</v>
      </c>
      <c r="C2" s="22"/>
      <c r="D2" s="22"/>
      <c r="E2" s="22"/>
      <c r="F2" s="22"/>
      <c r="G2" s="22"/>
      <c r="H2" s="206"/>
      <c r="I2" s="207"/>
      <c r="J2" s="22"/>
      <c r="K2" s="22"/>
      <c r="L2" s="22"/>
      <c r="M2" s="22"/>
      <c r="N2" s="22"/>
      <c r="O2" s="206"/>
      <c r="P2" s="207"/>
      <c r="Q2" s="22"/>
      <c r="R2" s="108"/>
      <c r="S2" s="108"/>
    </row>
    <row r="3" spans="1:19" s="156" customFormat="1" ht="23.25" customHeight="1">
      <c r="A3" s="149"/>
      <c r="B3" s="200"/>
      <c r="C3" s="493" t="s">
        <v>387</v>
      </c>
      <c r="D3" s="494"/>
      <c r="E3" s="494"/>
      <c r="F3" s="494"/>
      <c r="G3" s="494"/>
      <c r="H3" s="494"/>
      <c r="I3" s="495"/>
      <c r="J3" s="493" t="s">
        <v>559</v>
      </c>
      <c r="K3" s="494"/>
      <c r="L3" s="494"/>
      <c r="M3" s="494"/>
      <c r="N3" s="494"/>
      <c r="O3" s="494"/>
      <c r="P3" s="495"/>
      <c r="Q3" s="200"/>
      <c r="R3" s="201"/>
      <c r="S3" s="202"/>
    </row>
    <row r="4" spans="1:19" s="112" customFormat="1" ht="21" customHeight="1">
      <c r="A4" s="168" t="s">
        <v>941</v>
      </c>
      <c r="B4" s="470" t="s">
        <v>292</v>
      </c>
      <c r="C4" s="476" t="s">
        <v>668</v>
      </c>
      <c r="D4" s="476" t="s">
        <v>669</v>
      </c>
      <c r="E4" s="476" t="s">
        <v>670</v>
      </c>
      <c r="F4" s="476" t="s">
        <v>779</v>
      </c>
      <c r="G4" s="476" t="s">
        <v>941</v>
      </c>
      <c r="H4" s="159" t="s">
        <v>289</v>
      </c>
      <c r="I4" s="482" t="s">
        <v>942</v>
      </c>
      <c r="J4" s="476" t="s">
        <v>668</v>
      </c>
      <c r="K4" s="476" t="s">
        <v>669</v>
      </c>
      <c r="L4" s="476" t="s">
        <v>670</v>
      </c>
      <c r="M4" s="476" t="s">
        <v>779</v>
      </c>
      <c r="N4" s="476" t="s">
        <v>941</v>
      </c>
      <c r="O4" s="159" t="s">
        <v>289</v>
      </c>
      <c r="P4" s="482" t="s">
        <v>942</v>
      </c>
      <c r="Q4" s="168" t="s">
        <v>941</v>
      </c>
      <c r="R4" s="168" t="s">
        <v>318</v>
      </c>
      <c r="S4" s="173" t="s">
        <v>942</v>
      </c>
    </row>
    <row r="5" spans="1:19" s="112" customFormat="1" ht="17.25" customHeight="1">
      <c r="A5" s="116" t="s">
        <v>335</v>
      </c>
      <c r="B5" s="496"/>
      <c r="C5" s="477"/>
      <c r="D5" s="477"/>
      <c r="E5" s="477"/>
      <c r="F5" s="477"/>
      <c r="G5" s="477"/>
      <c r="H5" s="161" t="s">
        <v>924</v>
      </c>
      <c r="I5" s="483"/>
      <c r="J5" s="477"/>
      <c r="K5" s="477"/>
      <c r="L5" s="477"/>
      <c r="M5" s="477"/>
      <c r="N5" s="477"/>
      <c r="O5" s="161" t="s">
        <v>924</v>
      </c>
      <c r="P5" s="483"/>
      <c r="Q5" s="116" t="s">
        <v>335</v>
      </c>
      <c r="R5" s="116" t="s">
        <v>334</v>
      </c>
      <c r="S5" s="116" t="s">
        <v>334</v>
      </c>
    </row>
    <row r="6" spans="1:19" s="120" customFormat="1" ht="18.75">
      <c r="A6" s="157"/>
      <c r="B6" s="121" t="s">
        <v>714</v>
      </c>
      <c r="C6" s="169">
        <v>1401608021.0499997</v>
      </c>
      <c r="D6" s="169">
        <v>17459267.49</v>
      </c>
      <c r="E6" s="169">
        <v>128782788.82999998</v>
      </c>
      <c r="F6" s="169">
        <v>46573605.32</v>
      </c>
      <c r="G6" s="169">
        <v>1594423682.6899998</v>
      </c>
      <c r="H6" s="170">
        <v>7851</v>
      </c>
      <c r="I6" s="169">
        <f>G6/H6</f>
        <v>203085.42640300596</v>
      </c>
      <c r="J6" s="169">
        <v>1378818051.612</v>
      </c>
      <c r="K6" s="169">
        <v>10405051.979999999</v>
      </c>
      <c r="L6" s="169">
        <v>79083581.32</v>
      </c>
      <c r="M6" s="169">
        <v>70520844.2</v>
      </c>
      <c r="N6" s="113">
        <f>SUM(J6:M6)</f>
        <v>1538827529.112</v>
      </c>
      <c r="O6" s="170">
        <v>7851</v>
      </c>
      <c r="P6" s="169">
        <f>N6/O6</f>
        <v>196004.01593580435</v>
      </c>
      <c r="Q6" s="303">
        <v>-3.49</v>
      </c>
      <c r="R6" s="126" t="s">
        <v>369</v>
      </c>
      <c r="S6" s="303">
        <v>-3.49</v>
      </c>
    </row>
    <row r="7" spans="1:19" s="115" customFormat="1" ht="21.75" customHeight="1">
      <c r="A7" s="157"/>
      <c r="B7" s="157" t="s">
        <v>713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13"/>
      <c r="O7" s="122"/>
      <c r="P7" s="122"/>
      <c r="Q7" s="157"/>
      <c r="R7" s="126"/>
      <c r="S7" s="157"/>
    </row>
    <row r="8" spans="1:19" s="115" customFormat="1" ht="21.75" customHeight="1">
      <c r="A8" s="126"/>
      <c r="B8" s="121"/>
      <c r="C8" s="122"/>
      <c r="D8" s="122"/>
      <c r="E8" s="122"/>
      <c r="F8" s="122"/>
      <c r="G8" s="122"/>
      <c r="H8" s="151"/>
      <c r="I8" s="122"/>
      <c r="J8" s="122"/>
      <c r="K8" s="122"/>
      <c r="L8" s="122"/>
      <c r="M8" s="122"/>
      <c r="N8" s="113"/>
      <c r="O8" s="151"/>
      <c r="P8" s="122"/>
      <c r="Q8" s="126"/>
      <c r="R8" s="126"/>
      <c r="S8" s="126"/>
    </row>
    <row r="9" spans="1:19" s="115" customFormat="1" ht="21.75" customHeight="1">
      <c r="A9" s="157"/>
      <c r="B9" s="121" t="s">
        <v>716</v>
      </c>
      <c r="C9" s="122">
        <v>273447208.83000004</v>
      </c>
      <c r="D9" s="122">
        <v>2689667.52</v>
      </c>
      <c r="E9" s="122">
        <v>25393152.729999997</v>
      </c>
      <c r="F9" s="122">
        <v>8562888.63</v>
      </c>
      <c r="G9" s="122">
        <v>310092917.71000004</v>
      </c>
      <c r="H9" s="151">
        <v>7851</v>
      </c>
      <c r="I9" s="122">
        <f>G9/H9</f>
        <v>39497.251013883586</v>
      </c>
      <c r="J9" s="122">
        <v>356585421.15000004</v>
      </c>
      <c r="K9" s="122">
        <v>3065278.03</v>
      </c>
      <c r="L9" s="122">
        <v>21405566.54</v>
      </c>
      <c r="M9" s="122">
        <v>16200491.24</v>
      </c>
      <c r="N9" s="113">
        <f>SUM(J9:M9)</f>
        <v>397256756.96000004</v>
      </c>
      <c r="O9" s="151">
        <v>7851</v>
      </c>
      <c r="P9" s="122">
        <f>N9/O9</f>
        <v>50599.510503120626</v>
      </c>
      <c r="Q9" s="126" t="s">
        <v>69</v>
      </c>
      <c r="R9" s="126" t="s">
        <v>369</v>
      </c>
      <c r="S9" s="126" t="s">
        <v>69</v>
      </c>
    </row>
    <row r="10" spans="1:19" s="115" customFormat="1" ht="21.75" customHeight="1">
      <c r="A10" s="157"/>
      <c r="B10" s="157" t="s">
        <v>715</v>
      </c>
      <c r="C10" s="122"/>
      <c r="D10" s="122"/>
      <c r="E10" s="122"/>
      <c r="F10" s="122"/>
      <c r="G10" s="122"/>
      <c r="H10" s="164"/>
      <c r="I10" s="194" t="s">
        <v>312</v>
      </c>
      <c r="J10" s="122"/>
      <c r="K10" s="122"/>
      <c r="L10" s="122"/>
      <c r="M10" s="122"/>
      <c r="N10" s="122"/>
      <c r="O10" s="164"/>
      <c r="P10" s="194" t="s">
        <v>312</v>
      </c>
      <c r="Q10" s="157"/>
      <c r="R10" s="126"/>
      <c r="S10" s="157"/>
    </row>
    <row r="11" spans="1:19" s="115" customFormat="1" ht="18.75">
      <c r="A11" s="157"/>
      <c r="B11" s="157"/>
      <c r="C11" s="122"/>
      <c r="D11" s="122"/>
      <c r="E11" s="122"/>
      <c r="F11" s="122"/>
      <c r="G11" s="122"/>
      <c r="H11" s="205"/>
      <c r="I11" s="194"/>
      <c r="J11" s="122"/>
      <c r="K11" s="122"/>
      <c r="L11" s="122"/>
      <c r="M11" s="122"/>
      <c r="N11" s="122"/>
      <c r="O11" s="205"/>
      <c r="P11" s="194"/>
      <c r="Q11" s="157"/>
      <c r="R11" s="126"/>
      <c r="S11" s="157"/>
    </row>
    <row r="12" spans="1:19" s="115" customFormat="1" ht="18.75">
      <c r="A12" s="152"/>
      <c r="B12" s="152"/>
      <c r="C12" s="129"/>
      <c r="D12" s="129"/>
      <c r="E12" s="129"/>
      <c r="F12" s="129"/>
      <c r="G12" s="129"/>
      <c r="H12" s="208"/>
      <c r="I12" s="192"/>
      <c r="J12" s="129"/>
      <c r="K12" s="129"/>
      <c r="L12" s="129"/>
      <c r="M12" s="129"/>
      <c r="N12" s="129"/>
      <c r="O12" s="208"/>
      <c r="P12" s="192"/>
      <c r="Q12" s="152"/>
      <c r="R12" s="131"/>
      <c r="S12" s="152"/>
    </row>
    <row r="13" spans="3:18" s="120" customFormat="1" ht="30" customHeight="1" thickBot="1">
      <c r="C13" s="171">
        <f>SUM(C6:C11)</f>
        <v>1675055229.8799996</v>
      </c>
      <c r="D13" s="171">
        <f>SUM(D6:D11)</f>
        <v>20148935.009999998</v>
      </c>
      <c r="E13" s="171">
        <f>SUM(E6:E11)</f>
        <v>154175941.55999997</v>
      </c>
      <c r="F13" s="171">
        <f>SUM(F6:F11)</f>
        <v>55136493.95</v>
      </c>
      <c r="G13" s="171">
        <f>SUM(G6:G11)</f>
        <v>1904516600.3999999</v>
      </c>
      <c r="H13" s="209"/>
      <c r="I13" s="210"/>
      <c r="J13" s="171">
        <f>SUM(J6:J11)</f>
        <v>1735403472.762</v>
      </c>
      <c r="K13" s="171">
        <f>SUM(K6:K11)</f>
        <v>13470330.009999998</v>
      </c>
      <c r="L13" s="171">
        <f>SUM(L6:L11)</f>
        <v>100489147.85999998</v>
      </c>
      <c r="M13" s="171">
        <f>SUM(M6:M11)</f>
        <v>86721335.44</v>
      </c>
      <c r="N13" s="171">
        <f>SUM(N6:N11)</f>
        <v>1936084286.072</v>
      </c>
      <c r="O13" s="209"/>
      <c r="P13" s="210"/>
      <c r="R13" s="172"/>
    </row>
    <row r="14" spans="3:18" s="7" customFormat="1" ht="22.5" thickTop="1">
      <c r="C14" s="25"/>
      <c r="D14" s="25"/>
      <c r="E14" s="25"/>
      <c r="F14" s="25"/>
      <c r="G14" s="25"/>
      <c r="H14" s="211"/>
      <c r="I14" s="66"/>
      <c r="J14" s="25"/>
      <c r="K14" s="25"/>
      <c r="L14" s="25"/>
      <c r="M14" s="25"/>
      <c r="N14" s="25"/>
      <c r="O14" s="211"/>
      <c r="P14" s="66"/>
      <c r="R14" s="26"/>
    </row>
    <row r="15" spans="2:18" s="7" customFormat="1" ht="21.75">
      <c r="B15" s="7" t="s">
        <v>336</v>
      </c>
      <c r="C15" s="25"/>
      <c r="D15" s="25"/>
      <c r="E15" s="25"/>
      <c r="F15" s="25"/>
      <c r="G15" s="25"/>
      <c r="H15" s="211"/>
      <c r="I15" s="66"/>
      <c r="J15" s="25"/>
      <c r="K15" s="25"/>
      <c r="L15" s="25"/>
      <c r="M15" s="25"/>
      <c r="N15" s="25"/>
      <c r="O15" s="211"/>
      <c r="P15" s="66"/>
      <c r="R15" s="26"/>
    </row>
    <row r="16" spans="3:18" s="7" customFormat="1" ht="21.75">
      <c r="C16" s="25"/>
      <c r="D16" s="25"/>
      <c r="E16" s="25"/>
      <c r="F16" s="25"/>
      <c r="G16" s="25"/>
      <c r="H16" s="211"/>
      <c r="I16" s="66"/>
      <c r="J16" s="25"/>
      <c r="K16" s="25"/>
      <c r="L16" s="25"/>
      <c r="M16" s="25"/>
      <c r="N16" s="25"/>
      <c r="O16" s="211"/>
      <c r="P16" s="66"/>
      <c r="R16" s="26"/>
    </row>
  </sheetData>
  <sheetProtection password="CC6F" sheet="1" formatCells="0" formatColumns="0" formatRows="0" insertColumns="0" insertRows="0" insertHyperlinks="0" deleteColumns="0" deleteRows="0" sort="0" autoFilter="0" pivotTables="0"/>
  <mergeCells count="15">
    <mergeCell ref="J3:P3"/>
    <mergeCell ref="J4:J5"/>
    <mergeCell ref="K4:K5"/>
    <mergeCell ref="L4:L5"/>
    <mergeCell ref="M4:M5"/>
    <mergeCell ref="N4:N5"/>
    <mergeCell ref="P4:P5"/>
    <mergeCell ref="G4:G5"/>
    <mergeCell ref="C3:I3"/>
    <mergeCell ref="B4:B5"/>
    <mergeCell ref="C4:C5"/>
    <mergeCell ref="D4:D5"/>
    <mergeCell ref="E4:E5"/>
    <mergeCell ref="F4:F5"/>
    <mergeCell ref="I4:I5"/>
  </mergeCells>
  <printOptions/>
  <pageMargins left="0.41" right="0.19" top="0.75" bottom="0.59" header="0.5" footer="0.5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AC49"/>
  <sheetViews>
    <sheetView zoomScalePageLayoutView="0" workbookViewId="0" topLeftCell="A1">
      <pane xSplit="1" ySplit="6" topLeftCell="B3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0" sqref="A10"/>
    </sheetView>
  </sheetViews>
  <sheetFormatPr defaultColWidth="9.140625" defaultRowHeight="12.75"/>
  <cols>
    <col min="1" max="1" width="41.28125" style="41" customWidth="1"/>
    <col min="2" max="4" width="15.28125" style="215" customWidth="1"/>
    <col min="5" max="6" width="13.7109375" style="215" customWidth="1"/>
    <col min="7" max="7" width="18.421875" style="215" customWidth="1"/>
    <col min="8" max="8" width="16.140625" style="215" customWidth="1"/>
    <col min="9" max="9" width="15.57421875" style="215" customWidth="1"/>
    <col min="10" max="10" width="14.8515625" style="215" customWidth="1"/>
    <col min="11" max="11" width="18.57421875" style="215" customWidth="1"/>
    <col min="12" max="12" width="15.421875" style="215" customWidth="1"/>
    <col min="13" max="13" width="15.28125" style="215" customWidth="1"/>
    <col min="14" max="14" width="15.00390625" style="215" customWidth="1"/>
    <col min="15" max="15" width="16.421875" style="215" customWidth="1"/>
    <col min="16" max="16" width="15.00390625" style="215" customWidth="1"/>
    <col min="17" max="17" width="15.57421875" style="215" customWidth="1"/>
    <col min="18" max="18" width="17.8515625" style="215" customWidth="1"/>
    <col min="19" max="19" width="15.00390625" style="215" customWidth="1"/>
    <col min="20" max="20" width="15.140625" style="215" customWidth="1"/>
    <col min="21" max="21" width="15.421875" style="215" customWidth="1"/>
    <col min="22" max="22" width="15.00390625" style="215" customWidth="1"/>
    <col min="23" max="23" width="13.7109375" style="215" customWidth="1"/>
    <col min="24" max="24" width="15.140625" style="215" customWidth="1"/>
    <col min="25" max="25" width="17.00390625" style="215" customWidth="1"/>
    <col min="26" max="26" width="15.7109375" style="215" customWidth="1"/>
    <col min="27" max="27" width="15.8515625" style="215" customWidth="1"/>
    <col min="28" max="28" width="15.421875" style="242" hidden="1" customWidth="1"/>
    <col min="29" max="29" width="14.57421875" style="242" hidden="1" customWidth="1"/>
    <col min="37" max="16384" width="9.140625" style="41" customWidth="1"/>
  </cols>
  <sheetData>
    <row r="1" ht="21">
      <c r="A1" s="28" t="s">
        <v>161</v>
      </c>
    </row>
    <row r="2" spans="1:27" ht="21">
      <c r="A2" s="28" t="s">
        <v>342</v>
      </c>
      <c r="B2" s="216"/>
      <c r="C2" s="216"/>
      <c r="D2" s="216"/>
      <c r="E2" s="217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</row>
    <row r="3" spans="1:29" ht="19.5">
      <c r="A3" s="514" t="s">
        <v>767</v>
      </c>
      <c r="B3" s="506" t="s">
        <v>832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8"/>
      <c r="O3" s="497" t="s">
        <v>717</v>
      </c>
      <c r="P3" s="506" t="s">
        <v>832</v>
      </c>
      <c r="Q3" s="507"/>
      <c r="R3" s="507"/>
      <c r="S3" s="507"/>
      <c r="T3" s="507"/>
      <c r="U3" s="507"/>
      <c r="V3" s="507"/>
      <c r="W3" s="507"/>
      <c r="X3" s="507"/>
      <c r="Y3" s="508"/>
      <c r="Z3" s="503" t="s">
        <v>718</v>
      </c>
      <c r="AA3" s="497" t="s">
        <v>941</v>
      </c>
      <c r="AB3" s="244"/>
      <c r="AC3" s="244"/>
    </row>
    <row r="4" spans="1:29" ht="19.5">
      <c r="A4" s="515"/>
      <c r="B4" s="501" t="s">
        <v>908</v>
      </c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498"/>
      <c r="P4" s="500" t="s">
        <v>909</v>
      </c>
      <c r="Q4" s="500"/>
      <c r="R4" s="500"/>
      <c r="S4" s="500"/>
      <c r="T4" s="500"/>
      <c r="U4" s="500"/>
      <c r="V4" s="500"/>
      <c r="W4" s="500"/>
      <c r="X4" s="500"/>
      <c r="Y4" s="500"/>
      <c r="Z4" s="504"/>
      <c r="AA4" s="498"/>
      <c r="AB4" s="245" t="s">
        <v>302</v>
      </c>
      <c r="AC4" s="245" t="s">
        <v>303</v>
      </c>
    </row>
    <row r="5" spans="1:29" ht="19.5">
      <c r="A5" s="515"/>
      <c r="B5" s="497" t="s">
        <v>719</v>
      </c>
      <c r="C5" s="512" t="s">
        <v>786</v>
      </c>
      <c r="D5" s="497" t="s">
        <v>787</v>
      </c>
      <c r="E5" s="501" t="s">
        <v>696</v>
      </c>
      <c r="F5" s="511"/>
      <c r="G5" s="511"/>
      <c r="H5" s="511"/>
      <c r="I5" s="511"/>
      <c r="J5" s="511"/>
      <c r="K5" s="511"/>
      <c r="L5" s="511"/>
      <c r="M5" s="511"/>
      <c r="N5" s="497" t="s">
        <v>697</v>
      </c>
      <c r="O5" s="498"/>
      <c r="P5" s="501" t="s">
        <v>788</v>
      </c>
      <c r="Q5" s="500"/>
      <c r="R5" s="500"/>
      <c r="S5" s="500"/>
      <c r="T5" s="500"/>
      <c r="U5" s="500"/>
      <c r="V5" s="500"/>
      <c r="W5" s="500"/>
      <c r="X5" s="500"/>
      <c r="Y5" s="502"/>
      <c r="Z5" s="504"/>
      <c r="AA5" s="498"/>
      <c r="AB5" s="244"/>
      <c r="AC5" s="244"/>
    </row>
    <row r="6" spans="1:29" ht="19.5">
      <c r="A6" s="516"/>
      <c r="B6" s="499"/>
      <c r="C6" s="513"/>
      <c r="D6" s="499"/>
      <c r="E6" s="221" t="s">
        <v>769</v>
      </c>
      <c r="F6" s="222" t="s">
        <v>902</v>
      </c>
      <c r="G6" s="222" t="s">
        <v>903</v>
      </c>
      <c r="H6" s="222" t="s">
        <v>775</v>
      </c>
      <c r="I6" s="223" t="s">
        <v>720</v>
      </c>
      <c r="J6" s="222" t="s">
        <v>602</v>
      </c>
      <c r="K6" s="223" t="s">
        <v>721</v>
      </c>
      <c r="L6" s="224" t="s">
        <v>738</v>
      </c>
      <c r="M6" s="221" t="s">
        <v>777</v>
      </c>
      <c r="N6" s="499"/>
      <c r="O6" s="499"/>
      <c r="P6" s="225" t="s">
        <v>768</v>
      </c>
      <c r="Q6" s="222" t="s">
        <v>772</v>
      </c>
      <c r="R6" s="222" t="s">
        <v>304</v>
      </c>
      <c r="S6" s="222" t="s">
        <v>773</v>
      </c>
      <c r="T6" s="222" t="s">
        <v>774</v>
      </c>
      <c r="U6" s="222" t="s">
        <v>770</v>
      </c>
      <c r="V6" s="221" t="s">
        <v>722</v>
      </c>
      <c r="W6" s="222" t="s">
        <v>723</v>
      </c>
      <c r="X6" s="222" t="s">
        <v>778</v>
      </c>
      <c r="Y6" s="222" t="s">
        <v>776</v>
      </c>
      <c r="Z6" s="505"/>
      <c r="AA6" s="499"/>
      <c r="AB6" s="244"/>
      <c r="AC6" s="244"/>
    </row>
    <row r="7" spans="1:29" ht="19.5">
      <c r="A7" s="226" t="s">
        <v>794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44"/>
      <c r="AC7" s="244"/>
    </row>
    <row r="8" spans="1:29" ht="19.5">
      <c r="A8" s="228" t="s">
        <v>724</v>
      </c>
      <c r="B8" s="227">
        <v>9938033.51</v>
      </c>
      <c r="C8" s="227">
        <v>655453.65</v>
      </c>
      <c r="D8" s="227">
        <v>56170.36</v>
      </c>
      <c r="E8" s="227">
        <v>670382</v>
      </c>
      <c r="F8" s="227">
        <v>0</v>
      </c>
      <c r="G8" s="227">
        <v>7660.14</v>
      </c>
      <c r="H8" s="227">
        <v>18677.38</v>
      </c>
      <c r="I8" s="227">
        <v>171949</v>
      </c>
      <c r="J8" s="227">
        <v>97643.09</v>
      </c>
      <c r="K8" s="227"/>
      <c r="L8" s="227">
        <v>0</v>
      </c>
      <c r="M8" s="227">
        <v>0</v>
      </c>
      <c r="N8" s="227">
        <v>228266.55</v>
      </c>
      <c r="O8" s="227">
        <f>B8+C8+D8+E8+F8+G8+H8+I8+J8+K8+L8+M8+N8</f>
        <v>11844235.680000002</v>
      </c>
      <c r="P8" s="227">
        <v>727010</v>
      </c>
      <c r="Q8" s="227">
        <v>1228833.3</v>
      </c>
      <c r="R8" s="227">
        <v>2002296</v>
      </c>
      <c r="S8" s="227">
        <v>0</v>
      </c>
      <c r="T8" s="227">
        <v>9309</v>
      </c>
      <c r="U8" s="227">
        <v>314758.21</v>
      </c>
      <c r="V8" s="227">
        <v>0</v>
      </c>
      <c r="W8" s="227">
        <v>0</v>
      </c>
      <c r="X8" s="227">
        <v>0</v>
      </c>
      <c r="Y8" s="227">
        <v>238048</v>
      </c>
      <c r="Z8" s="227">
        <f>P8+Q8+R8+S8+T8+U8+V8+W8+X8+Y8</f>
        <v>4520254.51</v>
      </c>
      <c r="AA8" s="227">
        <f>O8+Z8</f>
        <v>16364490.190000001</v>
      </c>
      <c r="AB8" s="244">
        <v>12937936.8</v>
      </c>
      <c r="AC8" s="244">
        <v>11072545.379999999</v>
      </c>
    </row>
    <row r="9" spans="1:29" ht="19.5">
      <c r="A9" s="228" t="s">
        <v>604</v>
      </c>
      <c r="B9" s="230">
        <v>5155895.8</v>
      </c>
      <c r="C9" s="227">
        <v>205666</v>
      </c>
      <c r="D9" s="227">
        <v>11223850.09</v>
      </c>
      <c r="E9" s="227">
        <v>68817</v>
      </c>
      <c r="F9" s="227">
        <v>0</v>
      </c>
      <c r="G9" s="227">
        <v>0</v>
      </c>
      <c r="H9" s="227">
        <v>21440.36</v>
      </c>
      <c r="I9" s="227">
        <v>20547.21</v>
      </c>
      <c r="J9" s="227">
        <v>195286.18</v>
      </c>
      <c r="K9" s="227"/>
      <c r="L9" s="227">
        <v>0</v>
      </c>
      <c r="M9" s="227">
        <v>0</v>
      </c>
      <c r="N9" s="227">
        <v>3773786.34</v>
      </c>
      <c r="O9" s="227">
        <f aca="true" t="shared" si="0" ref="O9:O29">B9+C9+D9+E9+F9+G9+H9+I9+J9+K9+L9+M9+N9</f>
        <v>20665288.98</v>
      </c>
      <c r="P9" s="227">
        <v>383140</v>
      </c>
      <c r="Q9" s="227">
        <v>794212</v>
      </c>
      <c r="R9" s="227">
        <v>91272</v>
      </c>
      <c r="S9" s="227">
        <v>0</v>
      </c>
      <c r="T9" s="227">
        <v>37577.57</v>
      </c>
      <c r="U9" s="227">
        <v>358602.03</v>
      </c>
      <c r="V9" s="227">
        <v>0</v>
      </c>
      <c r="W9" s="227">
        <v>0</v>
      </c>
      <c r="X9" s="227">
        <v>0</v>
      </c>
      <c r="Y9" s="227">
        <v>21020645</v>
      </c>
      <c r="Z9" s="227">
        <f aca="true" t="shared" si="1" ref="Z9:Z29">P9+Q9+R9+S9+T9+U9+V9+W9+X9+Y9</f>
        <v>22685448.6</v>
      </c>
      <c r="AA9" s="227">
        <f aca="true" t="shared" si="2" ref="AA9:AA29">O9+Z9</f>
        <v>43350737.58</v>
      </c>
      <c r="AB9" s="244">
        <v>75256232.18</v>
      </c>
      <c r="AC9" s="244">
        <v>54063467.95</v>
      </c>
    </row>
    <row r="10" spans="1:29" ht="19.5">
      <c r="A10" s="228" t="s">
        <v>833</v>
      </c>
      <c r="B10" s="227">
        <v>23489060.72</v>
      </c>
      <c r="C10" s="227">
        <v>1388070.66</v>
      </c>
      <c r="D10" s="227">
        <v>257456.23</v>
      </c>
      <c r="E10" s="227">
        <v>734620</v>
      </c>
      <c r="F10" s="227">
        <v>0</v>
      </c>
      <c r="G10" s="227">
        <v>23337.06</v>
      </c>
      <c r="H10" s="227">
        <v>422660.32</v>
      </c>
      <c r="I10" s="227">
        <v>0</v>
      </c>
      <c r="J10" s="227">
        <v>1367003.27</v>
      </c>
      <c r="K10" s="227"/>
      <c r="L10" s="227">
        <v>206400</v>
      </c>
      <c r="M10" s="227">
        <v>2000000</v>
      </c>
      <c r="N10" s="227">
        <v>637369.2</v>
      </c>
      <c r="O10" s="227">
        <f t="shared" si="0"/>
        <v>30525977.459999997</v>
      </c>
      <c r="P10" s="227">
        <v>854990</v>
      </c>
      <c r="Q10" s="227">
        <v>2378751</v>
      </c>
      <c r="R10" s="227">
        <v>273612.49</v>
      </c>
      <c r="S10" s="227">
        <v>0</v>
      </c>
      <c r="T10" s="227">
        <v>122757.82</v>
      </c>
      <c r="U10" s="227">
        <v>926651.97</v>
      </c>
      <c r="V10" s="227">
        <v>5738985</v>
      </c>
      <c r="W10" s="227">
        <v>0</v>
      </c>
      <c r="X10" s="227">
        <v>0</v>
      </c>
      <c r="Y10" s="227">
        <v>9229508</v>
      </c>
      <c r="Z10" s="227">
        <f t="shared" si="1"/>
        <v>19525256.28</v>
      </c>
      <c r="AA10" s="227">
        <f t="shared" si="2"/>
        <v>50051233.739999995</v>
      </c>
      <c r="AB10" s="244">
        <v>40083220.5</v>
      </c>
      <c r="AC10" s="244">
        <v>30419643.439999998</v>
      </c>
    </row>
    <row r="11" spans="1:29" ht="19.5">
      <c r="A11" s="229" t="s">
        <v>725</v>
      </c>
      <c r="B11" s="230">
        <v>6376212</v>
      </c>
      <c r="C11" s="230">
        <v>356243.5</v>
      </c>
      <c r="D11" s="230">
        <v>170397.18</v>
      </c>
      <c r="E11" s="230">
        <v>335800</v>
      </c>
      <c r="F11" s="230">
        <v>0</v>
      </c>
      <c r="G11" s="230">
        <v>7897.08</v>
      </c>
      <c r="H11" s="230">
        <v>242846.32</v>
      </c>
      <c r="I11" s="230">
        <v>0</v>
      </c>
      <c r="J11" s="230">
        <v>781144.73</v>
      </c>
      <c r="K11" s="230"/>
      <c r="L11" s="230">
        <v>0</v>
      </c>
      <c r="M11" s="230">
        <v>0</v>
      </c>
      <c r="N11" s="230">
        <v>987286.79</v>
      </c>
      <c r="O11" s="230">
        <f t="shared" si="0"/>
        <v>9257827.600000001</v>
      </c>
      <c r="P11" s="230">
        <v>927240</v>
      </c>
      <c r="Q11" s="230">
        <f>4001033.23+2320017.2</f>
        <v>6321050.43</v>
      </c>
      <c r="R11" s="230">
        <v>269953.5</v>
      </c>
      <c r="S11" s="230">
        <v>0</v>
      </c>
      <c r="T11" s="230">
        <v>178058.14</v>
      </c>
      <c r="U11" s="230">
        <v>2225268.16</v>
      </c>
      <c r="V11" s="230">
        <v>216250</v>
      </c>
      <c r="W11" s="230">
        <v>0</v>
      </c>
      <c r="X11" s="230">
        <v>0</v>
      </c>
      <c r="Y11" s="230">
        <v>8071629.91</v>
      </c>
      <c r="Z11" s="230">
        <f t="shared" si="1"/>
        <v>18209450.14</v>
      </c>
      <c r="AA11" s="230">
        <f t="shared" si="2"/>
        <v>27467277.740000002</v>
      </c>
      <c r="AB11" s="244">
        <v>35610036.86</v>
      </c>
      <c r="AC11" s="244">
        <v>36813354.650000006</v>
      </c>
    </row>
    <row r="12" spans="1:29" ht="19.5">
      <c r="A12" s="231" t="s">
        <v>726</v>
      </c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44"/>
      <c r="AC12" s="244"/>
    </row>
    <row r="13" spans="1:29" ht="19.5">
      <c r="A13" s="229" t="s">
        <v>727</v>
      </c>
      <c r="B13" s="230">
        <v>7298863.64</v>
      </c>
      <c r="C13" s="230">
        <v>350551.5</v>
      </c>
      <c r="D13" s="230">
        <v>294321.26</v>
      </c>
      <c r="E13" s="230">
        <v>193600</v>
      </c>
      <c r="F13" s="230">
        <v>0</v>
      </c>
      <c r="G13" s="230">
        <v>11957.16</v>
      </c>
      <c r="H13" s="230">
        <v>276113.58</v>
      </c>
      <c r="I13" s="230">
        <v>0</v>
      </c>
      <c r="J13" s="230">
        <v>878787.82</v>
      </c>
      <c r="K13" s="230"/>
      <c r="L13" s="230">
        <v>0</v>
      </c>
      <c r="M13" s="230">
        <v>0</v>
      </c>
      <c r="N13" s="230">
        <v>213345.89</v>
      </c>
      <c r="O13" s="230">
        <f t="shared" si="0"/>
        <v>9517540.85</v>
      </c>
      <c r="P13" s="230">
        <v>630600</v>
      </c>
      <c r="Q13" s="230">
        <f>5515019+2016556.18</f>
        <v>7531575.18</v>
      </c>
      <c r="R13" s="230">
        <v>490960.5</v>
      </c>
      <c r="S13" s="230">
        <v>0</v>
      </c>
      <c r="T13" s="230">
        <v>58953.1</v>
      </c>
      <c r="U13" s="230">
        <v>1117530.54</v>
      </c>
      <c r="V13" s="230">
        <v>21380</v>
      </c>
      <c r="W13" s="230">
        <v>0</v>
      </c>
      <c r="X13" s="230">
        <v>0</v>
      </c>
      <c r="Y13" s="230">
        <f>2517460+102000</f>
        <v>2619460</v>
      </c>
      <c r="Z13" s="230">
        <f t="shared" si="1"/>
        <v>12470459.32</v>
      </c>
      <c r="AA13" s="230">
        <f t="shared" si="2"/>
        <v>21988000.17</v>
      </c>
      <c r="AB13" s="244">
        <v>22368166.240000002</v>
      </c>
      <c r="AC13" s="244">
        <v>22661422.49</v>
      </c>
    </row>
    <row r="14" spans="1:29" ht="19.5">
      <c r="A14" s="233" t="s">
        <v>728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44"/>
      <c r="AC14" s="244"/>
    </row>
    <row r="15" spans="1:29" ht="19.5">
      <c r="A15" s="229" t="s">
        <v>729</v>
      </c>
      <c r="B15" s="230">
        <v>4524721.12</v>
      </c>
      <c r="C15" s="230">
        <v>280390.79</v>
      </c>
      <c r="D15" s="230">
        <v>63158.15</v>
      </c>
      <c r="E15" s="230">
        <v>230400</v>
      </c>
      <c r="F15" s="230">
        <v>0</v>
      </c>
      <c r="G15" s="230">
        <v>827.64</v>
      </c>
      <c r="H15" s="230">
        <v>40251.88</v>
      </c>
      <c r="I15" s="230">
        <v>23968</v>
      </c>
      <c r="J15" s="230">
        <v>292929.27</v>
      </c>
      <c r="K15" s="230"/>
      <c r="L15" s="230">
        <v>0</v>
      </c>
      <c r="M15" s="230">
        <v>1757500</v>
      </c>
      <c r="N15" s="230">
        <v>77243.7</v>
      </c>
      <c r="O15" s="230">
        <f t="shared" si="0"/>
        <v>7291390.55</v>
      </c>
      <c r="P15" s="230">
        <v>53150</v>
      </c>
      <c r="Q15" s="230">
        <v>2793866.71</v>
      </c>
      <c r="R15" s="230">
        <v>121534</v>
      </c>
      <c r="S15" s="230">
        <v>0</v>
      </c>
      <c r="T15" s="230">
        <v>86116.3</v>
      </c>
      <c r="U15" s="230">
        <v>790925.03</v>
      </c>
      <c r="V15" s="230">
        <v>2600</v>
      </c>
      <c r="W15" s="230">
        <v>0</v>
      </c>
      <c r="X15" s="230">
        <v>0</v>
      </c>
      <c r="Y15" s="230">
        <v>959615</v>
      </c>
      <c r="Z15" s="230">
        <f t="shared" si="1"/>
        <v>4807807.04</v>
      </c>
      <c r="AA15" s="230">
        <f t="shared" si="2"/>
        <v>12099197.59</v>
      </c>
      <c r="AB15" s="244">
        <v>10215650.69</v>
      </c>
      <c r="AC15" s="244">
        <v>13761994.69</v>
      </c>
    </row>
    <row r="16" spans="1:29" ht="19.5">
      <c r="A16" s="233" t="s">
        <v>834</v>
      </c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44"/>
      <c r="AC16" s="244"/>
    </row>
    <row r="17" spans="1:29" ht="19.5">
      <c r="A17" s="228" t="s">
        <v>730</v>
      </c>
      <c r="B17" s="227">
        <v>8453437</v>
      </c>
      <c r="C17" s="227">
        <v>428321.85</v>
      </c>
      <c r="D17" s="227">
        <v>159061.01</v>
      </c>
      <c r="E17" s="227">
        <v>233032.2</v>
      </c>
      <c r="F17" s="227">
        <v>0</v>
      </c>
      <c r="G17" s="227">
        <v>21195</v>
      </c>
      <c r="H17" s="227">
        <v>75249.5</v>
      </c>
      <c r="I17" s="227">
        <v>0</v>
      </c>
      <c r="J17" s="227">
        <v>683501.64</v>
      </c>
      <c r="K17" s="227"/>
      <c r="L17" s="227">
        <v>0</v>
      </c>
      <c r="M17" s="227">
        <v>2000000</v>
      </c>
      <c r="N17" s="227">
        <v>570034.85</v>
      </c>
      <c r="O17" s="227">
        <f t="shared" si="0"/>
        <v>12623833.049999999</v>
      </c>
      <c r="P17" s="227">
        <v>586600</v>
      </c>
      <c r="Q17" s="227">
        <v>2585075.21</v>
      </c>
      <c r="R17" s="227">
        <v>432665</v>
      </c>
      <c r="S17" s="227">
        <v>0</v>
      </c>
      <c r="T17" s="227">
        <v>147199.23</v>
      </c>
      <c r="U17" s="227">
        <v>741502.12</v>
      </c>
      <c r="V17" s="227">
        <v>6716</v>
      </c>
      <c r="W17" s="227">
        <v>0</v>
      </c>
      <c r="X17" s="227">
        <v>0</v>
      </c>
      <c r="Y17" s="227">
        <v>1220840</v>
      </c>
      <c r="Z17" s="227">
        <f t="shared" si="1"/>
        <v>5720597.56</v>
      </c>
      <c r="AA17" s="227">
        <f t="shared" si="2"/>
        <v>18344430.61</v>
      </c>
      <c r="AB17" s="244">
        <v>14199126.290000001</v>
      </c>
      <c r="AC17" s="244">
        <v>12281162.81</v>
      </c>
    </row>
    <row r="18" spans="1:29" ht="19.5">
      <c r="A18" s="228" t="s">
        <v>835</v>
      </c>
      <c r="B18" s="227">
        <v>7074585.64</v>
      </c>
      <c r="C18" s="227">
        <v>396019.58</v>
      </c>
      <c r="D18" s="227">
        <v>84690.23</v>
      </c>
      <c r="E18" s="227">
        <f>254500</f>
        <v>254500</v>
      </c>
      <c r="F18" s="227">
        <v>0</v>
      </c>
      <c r="G18" s="227">
        <v>21301.98</v>
      </c>
      <c r="H18" s="227">
        <v>340620.66</v>
      </c>
      <c r="I18" s="227">
        <v>0</v>
      </c>
      <c r="J18" s="227">
        <v>781144.73</v>
      </c>
      <c r="K18" s="227"/>
      <c r="L18" s="227">
        <v>206400</v>
      </c>
      <c r="M18" s="227">
        <v>0</v>
      </c>
      <c r="N18" s="227">
        <v>707821.52</v>
      </c>
      <c r="O18" s="227">
        <f t="shared" si="0"/>
        <v>9867084.34</v>
      </c>
      <c r="P18" s="227">
        <v>0</v>
      </c>
      <c r="Q18" s="227">
        <v>11858158</v>
      </c>
      <c r="R18" s="227">
        <v>353861.75</v>
      </c>
      <c r="S18" s="227">
        <v>74900</v>
      </c>
      <c r="T18" s="227">
        <v>176035.55</v>
      </c>
      <c r="U18" s="227">
        <v>4744639.7</v>
      </c>
      <c r="V18" s="227">
        <v>63295</v>
      </c>
      <c r="W18" s="227">
        <v>0</v>
      </c>
      <c r="X18" s="227">
        <v>0</v>
      </c>
      <c r="Y18" s="227">
        <v>5742693.33</v>
      </c>
      <c r="Z18" s="227">
        <f t="shared" si="1"/>
        <v>23013583.33</v>
      </c>
      <c r="AA18" s="227">
        <f t="shared" si="2"/>
        <v>32880667.669999998</v>
      </c>
      <c r="AB18" s="244">
        <v>31744964.35</v>
      </c>
      <c r="AC18" s="244">
        <v>27867169.590000004</v>
      </c>
    </row>
    <row r="19" spans="1:29" ht="19.5">
      <c r="A19" s="228" t="s">
        <v>836</v>
      </c>
      <c r="B19" s="227">
        <v>18398506.88</v>
      </c>
      <c r="C19" s="227">
        <v>1008134.26</v>
      </c>
      <c r="D19" s="227">
        <v>112118.93</v>
      </c>
      <c r="E19" s="227">
        <v>657600</v>
      </c>
      <c r="F19" s="227">
        <v>0</v>
      </c>
      <c r="G19" s="227">
        <v>11780.81</v>
      </c>
      <c r="H19" s="227">
        <v>117337.54</v>
      </c>
      <c r="I19" s="227">
        <v>0</v>
      </c>
      <c r="J19" s="227">
        <v>683501.64</v>
      </c>
      <c r="K19" s="227"/>
      <c r="L19" s="227">
        <v>206400</v>
      </c>
      <c r="M19" s="227">
        <v>0</v>
      </c>
      <c r="N19" s="227">
        <v>229406.85</v>
      </c>
      <c r="O19" s="227">
        <f t="shared" si="0"/>
        <v>21424786.91</v>
      </c>
      <c r="P19" s="227">
        <v>420850</v>
      </c>
      <c r="Q19" s="227">
        <v>1728700</v>
      </c>
      <c r="R19" s="227">
        <v>66110</v>
      </c>
      <c r="S19" s="227">
        <v>0</v>
      </c>
      <c r="T19" s="227">
        <v>71019.96</v>
      </c>
      <c r="U19" s="227">
        <v>648342.7</v>
      </c>
      <c r="V19" s="227">
        <v>16200</v>
      </c>
      <c r="W19" s="227">
        <v>0</v>
      </c>
      <c r="X19" s="227">
        <v>189307</v>
      </c>
      <c r="Y19" s="227">
        <v>45600</v>
      </c>
      <c r="Z19" s="227">
        <f t="shared" si="1"/>
        <v>3186129.66</v>
      </c>
      <c r="AA19" s="227">
        <f t="shared" si="2"/>
        <v>24610916.57</v>
      </c>
      <c r="AB19" s="244">
        <v>21486462.250000004</v>
      </c>
      <c r="AC19" s="244">
        <v>22359700.82</v>
      </c>
    </row>
    <row r="20" spans="1:29" ht="19.5">
      <c r="A20" s="228" t="s">
        <v>420</v>
      </c>
      <c r="B20" s="227">
        <v>12217586.22</v>
      </c>
      <c r="C20" s="227">
        <v>717914.15</v>
      </c>
      <c r="D20" s="227">
        <v>711688.3</v>
      </c>
      <c r="E20" s="227">
        <v>681768</v>
      </c>
      <c r="F20" s="227">
        <v>0</v>
      </c>
      <c r="G20" s="227">
        <v>0</v>
      </c>
      <c r="H20" s="227">
        <v>60000</v>
      </c>
      <c r="I20" s="227">
        <v>0</v>
      </c>
      <c r="J20" s="227">
        <v>683501.64</v>
      </c>
      <c r="K20" s="227"/>
      <c r="L20" s="227">
        <v>0</v>
      </c>
      <c r="M20" s="227">
        <v>0</v>
      </c>
      <c r="N20" s="227">
        <v>271658.57</v>
      </c>
      <c r="O20" s="227">
        <f t="shared" si="0"/>
        <v>15344116.880000003</v>
      </c>
      <c r="P20" s="227">
        <v>0</v>
      </c>
      <c r="Q20" s="227">
        <v>1935803</v>
      </c>
      <c r="R20" s="227">
        <v>289274</v>
      </c>
      <c r="S20" s="227">
        <v>0</v>
      </c>
      <c r="T20" s="227">
        <v>622624.46</v>
      </c>
      <c r="U20" s="227">
        <v>1191246.14</v>
      </c>
      <c r="V20" s="227">
        <v>0</v>
      </c>
      <c r="W20" s="227">
        <v>0</v>
      </c>
      <c r="X20" s="227">
        <v>0</v>
      </c>
      <c r="Y20" s="227">
        <v>215426</v>
      </c>
      <c r="Z20" s="227">
        <f t="shared" si="1"/>
        <v>4254373.6</v>
      </c>
      <c r="AA20" s="227">
        <f t="shared" si="2"/>
        <v>19598490.480000004</v>
      </c>
      <c r="AB20" s="244">
        <v>25323019.9</v>
      </c>
      <c r="AC20" s="244">
        <v>25915610.53</v>
      </c>
    </row>
    <row r="21" spans="1:29" ht="19.5">
      <c r="A21" s="228" t="s">
        <v>9</v>
      </c>
      <c r="B21" s="227">
        <v>23654436.21</v>
      </c>
      <c r="C21" s="227">
        <v>1366907.54</v>
      </c>
      <c r="D21" s="227">
        <v>318562.83</v>
      </c>
      <c r="E21" s="227">
        <v>563009.61</v>
      </c>
      <c r="F21" s="227">
        <v>0</v>
      </c>
      <c r="G21" s="227">
        <v>37812.84</v>
      </c>
      <c r="H21" s="227">
        <v>175435.74</v>
      </c>
      <c r="I21" s="227">
        <v>0</v>
      </c>
      <c r="J21" s="227">
        <v>878787.82</v>
      </c>
      <c r="K21" s="227"/>
      <c r="L21" s="227">
        <v>0</v>
      </c>
      <c r="M21" s="227">
        <v>0</v>
      </c>
      <c r="N21" s="227">
        <v>900354.65</v>
      </c>
      <c r="O21" s="227">
        <f t="shared" si="0"/>
        <v>27895307.239999995</v>
      </c>
      <c r="P21" s="227">
        <v>1273430</v>
      </c>
      <c r="Q21" s="227">
        <v>21000</v>
      </c>
      <c r="R21" s="227">
        <v>123152</v>
      </c>
      <c r="S21" s="227">
        <v>0</v>
      </c>
      <c r="T21" s="227">
        <v>85411.41</v>
      </c>
      <c r="U21" s="227">
        <v>414230.6</v>
      </c>
      <c r="V21" s="227">
        <v>137585</v>
      </c>
      <c r="W21" s="227">
        <v>0</v>
      </c>
      <c r="X21" s="227">
        <v>480000</v>
      </c>
      <c r="Y21" s="227">
        <v>11073000</v>
      </c>
      <c r="Z21" s="227">
        <f t="shared" si="1"/>
        <v>13607809.01</v>
      </c>
      <c r="AA21" s="227">
        <f t="shared" si="2"/>
        <v>41503116.24999999</v>
      </c>
      <c r="AB21" s="244">
        <v>52061758.010000005</v>
      </c>
      <c r="AC21" s="244">
        <v>57570874.449999996</v>
      </c>
    </row>
    <row r="22" spans="1:29" ht="19.5">
      <c r="A22" s="234" t="s">
        <v>10</v>
      </c>
      <c r="B22" s="227">
        <v>849592517.19</v>
      </c>
      <c r="C22" s="227">
        <v>52045194.95</v>
      </c>
      <c r="D22" s="227">
        <v>22395298.53</v>
      </c>
      <c r="E22" s="227">
        <v>60148489.38</v>
      </c>
      <c r="F22" s="227">
        <v>28572</v>
      </c>
      <c r="G22" s="227">
        <v>3183988.9</v>
      </c>
      <c r="H22" s="227">
        <v>550796.39</v>
      </c>
      <c r="I22" s="227">
        <v>887620</v>
      </c>
      <c r="J22" s="227">
        <v>0</v>
      </c>
      <c r="K22" s="227"/>
      <c r="L22" s="227">
        <v>33703924.7</v>
      </c>
      <c r="M22" s="227">
        <v>0</v>
      </c>
      <c r="N22" s="227">
        <v>32826236.23</v>
      </c>
      <c r="O22" s="227">
        <f t="shared" si="0"/>
        <v>1055362638.2700001</v>
      </c>
      <c r="P22" s="227">
        <v>31953848.43</v>
      </c>
      <c r="Q22" s="227">
        <v>5887776.11</v>
      </c>
      <c r="R22" s="227">
        <v>50641164.38</v>
      </c>
      <c r="S22" s="227">
        <v>235597</v>
      </c>
      <c r="T22" s="227">
        <v>7975051.78</v>
      </c>
      <c r="U22" s="227">
        <v>47027023.01</v>
      </c>
      <c r="V22" s="227">
        <v>55475192.5</v>
      </c>
      <c r="W22" s="227">
        <v>8749935.52</v>
      </c>
      <c r="X22" s="227">
        <v>4663106.24</v>
      </c>
      <c r="Y22" s="227">
        <v>45069610.43</v>
      </c>
      <c r="Z22" s="227">
        <f t="shared" si="1"/>
        <v>257678305.40000004</v>
      </c>
      <c r="AA22" s="227">
        <f t="shared" si="2"/>
        <v>1313040943.67</v>
      </c>
      <c r="AB22" s="244">
        <v>1222901282.0600002</v>
      </c>
      <c r="AC22" s="244">
        <v>1154022267.29</v>
      </c>
    </row>
    <row r="23" spans="1:29" ht="19.5">
      <c r="A23" s="509" t="s">
        <v>731</v>
      </c>
      <c r="B23" s="510"/>
      <c r="C23" s="510"/>
      <c r="D23" s="510"/>
      <c r="E23" s="510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44"/>
      <c r="AC23" s="244"/>
    </row>
    <row r="24" spans="1:29" ht="19.5">
      <c r="A24" s="228" t="s">
        <v>694</v>
      </c>
      <c r="B24" s="227">
        <v>15024644.44</v>
      </c>
      <c r="C24" s="227">
        <v>671583.96</v>
      </c>
      <c r="D24" s="227">
        <v>1674816.75</v>
      </c>
      <c r="E24" s="227">
        <v>312349</v>
      </c>
      <c r="F24" s="227">
        <v>0</v>
      </c>
      <c r="G24" s="227">
        <v>70783.06</v>
      </c>
      <c r="H24" s="227">
        <v>86947.04</v>
      </c>
      <c r="I24" s="227">
        <v>0</v>
      </c>
      <c r="J24" s="227">
        <v>683501.63</v>
      </c>
      <c r="K24" s="227">
        <v>1094400</v>
      </c>
      <c r="L24" s="227">
        <v>256750</v>
      </c>
      <c r="M24" s="227">
        <v>0</v>
      </c>
      <c r="N24" s="227">
        <v>1132279.41</v>
      </c>
      <c r="O24" s="227">
        <f t="shared" si="0"/>
        <v>21008055.289999995</v>
      </c>
      <c r="P24" s="227">
        <v>1212670</v>
      </c>
      <c r="Q24" s="227">
        <v>40000</v>
      </c>
      <c r="R24" s="227">
        <v>432619.4</v>
      </c>
      <c r="S24" s="227">
        <v>55945232.5</v>
      </c>
      <c r="T24" s="227">
        <v>1313320.47</v>
      </c>
      <c r="U24" s="227">
        <v>1391519.58</v>
      </c>
      <c r="V24" s="227">
        <v>266000</v>
      </c>
      <c r="W24" s="227">
        <v>0</v>
      </c>
      <c r="X24" s="227">
        <v>0</v>
      </c>
      <c r="Y24" s="227">
        <v>467547.2</v>
      </c>
      <c r="Z24" s="227">
        <f t="shared" si="1"/>
        <v>61068909.15</v>
      </c>
      <c r="AA24" s="227">
        <f t="shared" si="2"/>
        <v>82076964.44</v>
      </c>
      <c r="AB24" s="244">
        <v>78592748.82</v>
      </c>
      <c r="AC24" s="244">
        <v>43108110.760000005</v>
      </c>
    </row>
    <row r="25" spans="1:29" ht="19.5">
      <c r="A25" s="228" t="s">
        <v>11</v>
      </c>
      <c r="B25" s="227">
        <v>11212487.83</v>
      </c>
      <c r="C25" s="227">
        <v>649131.25</v>
      </c>
      <c r="D25" s="227">
        <v>89322.61</v>
      </c>
      <c r="E25" s="227">
        <v>298674.02</v>
      </c>
      <c r="F25" s="227">
        <v>0</v>
      </c>
      <c r="G25" s="227">
        <v>24075.6</v>
      </c>
      <c r="H25" s="227">
        <v>97532.32</v>
      </c>
      <c r="I25" s="227">
        <v>0</v>
      </c>
      <c r="J25" s="227">
        <v>390572.36</v>
      </c>
      <c r="K25" s="227"/>
      <c r="L25" s="227">
        <v>0</v>
      </c>
      <c r="M25" s="227">
        <v>0</v>
      </c>
      <c r="N25" s="227">
        <v>97821.21</v>
      </c>
      <c r="O25" s="227">
        <f t="shared" si="0"/>
        <v>12859617.2</v>
      </c>
      <c r="P25" s="227">
        <v>578420</v>
      </c>
      <c r="Q25" s="227">
        <v>3765380.24</v>
      </c>
      <c r="R25" s="227">
        <v>45216.2</v>
      </c>
      <c r="S25" s="227">
        <v>0</v>
      </c>
      <c r="T25" s="227">
        <v>141933.95</v>
      </c>
      <c r="U25" s="227">
        <v>362912.15</v>
      </c>
      <c r="V25" s="227">
        <v>288485</v>
      </c>
      <c r="W25" s="227">
        <v>0</v>
      </c>
      <c r="X25" s="227">
        <v>555553.02</v>
      </c>
      <c r="Y25" s="227">
        <v>9552830</v>
      </c>
      <c r="Z25" s="227">
        <f t="shared" si="1"/>
        <v>15290730.56</v>
      </c>
      <c r="AA25" s="227">
        <f t="shared" si="2"/>
        <v>28150347.759999998</v>
      </c>
      <c r="AB25" s="244">
        <v>19751254.61</v>
      </c>
      <c r="AC25" s="244">
        <v>19989832.240000002</v>
      </c>
    </row>
    <row r="26" spans="1:29" ht="19.5">
      <c r="A26" s="228" t="s">
        <v>888</v>
      </c>
      <c r="B26" s="227">
        <v>7785247.95</v>
      </c>
      <c r="C26" s="227">
        <v>730342.9</v>
      </c>
      <c r="D26" s="227">
        <v>512804.03</v>
      </c>
      <c r="E26" s="227">
        <v>353409.68</v>
      </c>
      <c r="F26" s="227">
        <v>0</v>
      </c>
      <c r="G26" s="227">
        <v>0</v>
      </c>
      <c r="H26" s="227">
        <v>0</v>
      </c>
      <c r="I26" s="227">
        <v>545506</v>
      </c>
      <c r="J26" s="227">
        <v>781144.73</v>
      </c>
      <c r="K26" s="227"/>
      <c r="L26" s="227">
        <v>412800</v>
      </c>
      <c r="M26" s="227">
        <v>0</v>
      </c>
      <c r="N26" s="227">
        <v>2355571.25</v>
      </c>
      <c r="O26" s="227">
        <f t="shared" si="0"/>
        <v>13476826.54</v>
      </c>
      <c r="P26" s="227">
        <v>964330</v>
      </c>
      <c r="Q26" s="227">
        <v>3865</v>
      </c>
      <c r="R26" s="227">
        <v>68905</v>
      </c>
      <c r="S26" s="227">
        <v>0</v>
      </c>
      <c r="T26" s="227">
        <v>347698.12</v>
      </c>
      <c r="U26" s="227">
        <v>642387.46</v>
      </c>
      <c r="V26" s="227">
        <v>0</v>
      </c>
      <c r="W26" s="227">
        <v>0</v>
      </c>
      <c r="X26" s="227">
        <v>95190.19</v>
      </c>
      <c r="Y26" s="227">
        <v>70495.6</v>
      </c>
      <c r="Z26" s="227">
        <f t="shared" si="1"/>
        <v>2192871.37</v>
      </c>
      <c r="AA26" s="227">
        <f t="shared" si="2"/>
        <v>15669697.91</v>
      </c>
      <c r="AB26" s="244">
        <v>35255139.65</v>
      </c>
      <c r="AC26" s="244">
        <v>15016313.77</v>
      </c>
    </row>
    <row r="27" spans="1:29" ht="19.5">
      <c r="A27" s="228" t="s">
        <v>695</v>
      </c>
      <c r="B27" s="227">
        <v>10235612.12</v>
      </c>
      <c r="C27" s="227">
        <v>458884.5</v>
      </c>
      <c r="D27" s="227">
        <v>188920.33</v>
      </c>
      <c r="E27" s="227">
        <v>440300</v>
      </c>
      <c r="F27" s="227">
        <v>0</v>
      </c>
      <c r="G27" s="227">
        <v>74958.18</v>
      </c>
      <c r="H27" s="227">
        <v>17076.44</v>
      </c>
      <c r="I27" s="227">
        <v>0</v>
      </c>
      <c r="J27" s="227">
        <v>292929.27</v>
      </c>
      <c r="K27" s="227"/>
      <c r="L27" s="227">
        <f>1444800</f>
        <v>1444800</v>
      </c>
      <c r="M27" s="227">
        <v>0</v>
      </c>
      <c r="N27" s="227">
        <v>123042.06</v>
      </c>
      <c r="O27" s="227">
        <f t="shared" si="0"/>
        <v>13276522.899999999</v>
      </c>
      <c r="P27" s="227">
        <v>344030</v>
      </c>
      <c r="Q27" s="227">
        <v>0</v>
      </c>
      <c r="R27" s="227">
        <v>3433879.45</v>
      </c>
      <c r="S27" s="227">
        <v>0</v>
      </c>
      <c r="T27" s="227">
        <v>155518.29</v>
      </c>
      <c r="U27" s="227">
        <v>269832.6</v>
      </c>
      <c r="V27" s="227">
        <v>0</v>
      </c>
      <c r="W27" s="227">
        <v>0</v>
      </c>
      <c r="X27" s="227">
        <v>0</v>
      </c>
      <c r="Y27" s="227">
        <v>457000</v>
      </c>
      <c r="Z27" s="227">
        <f t="shared" si="1"/>
        <v>4660260.34</v>
      </c>
      <c r="AA27" s="227">
        <f t="shared" si="2"/>
        <v>17936783.24</v>
      </c>
      <c r="AB27" s="244">
        <v>14823118.21</v>
      </c>
      <c r="AC27" s="244">
        <v>11096223.59</v>
      </c>
    </row>
    <row r="28" spans="1:29" ht="19.5">
      <c r="A28" s="228" t="s">
        <v>890</v>
      </c>
      <c r="B28" s="227">
        <v>1251901.94</v>
      </c>
      <c r="C28" s="227">
        <v>60190.45</v>
      </c>
      <c r="D28" s="227">
        <v>15605.15</v>
      </c>
      <c r="E28" s="227">
        <v>0</v>
      </c>
      <c r="F28" s="227">
        <v>0</v>
      </c>
      <c r="G28" s="227"/>
      <c r="H28" s="227">
        <v>22233.8</v>
      </c>
      <c r="I28" s="227">
        <v>37400</v>
      </c>
      <c r="J28" s="227">
        <v>97643.09</v>
      </c>
      <c r="K28" s="227"/>
      <c r="L28" s="227">
        <v>0</v>
      </c>
      <c r="M28" s="227">
        <v>0</v>
      </c>
      <c r="N28" s="227">
        <v>79926.47</v>
      </c>
      <c r="O28" s="227">
        <f t="shared" si="0"/>
        <v>1564900.9</v>
      </c>
      <c r="P28" s="227">
        <v>83500</v>
      </c>
      <c r="Q28" s="227">
        <v>0</v>
      </c>
      <c r="R28" s="227">
        <v>9100</v>
      </c>
      <c r="S28" s="227">
        <v>0</v>
      </c>
      <c r="T28" s="227">
        <v>5996</v>
      </c>
      <c r="U28" s="227">
        <v>112384.6</v>
      </c>
      <c r="V28" s="227">
        <v>16530</v>
      </c>
      <c r="W28" s="227">
        <v>0</v>
      </c>
      <c r="X28" s="227">
        <v>0</v>
      </c>
      <c r="Y28" s="227">
        <v>3473000</v>
      </c>
      <c r="Z28" s="227">
        <f t="shared" si="1"/>
        <v>3700510.6</v>
      </c>
      <c r="AA28" s="227">
        <f t="shared" si="2"/>
        <v>5265411.5</v>
      </c>
      <c r="AB28" s="244">
        <v>1737492.67</v>
      </c>
      <c r="AC28" s="244">
        <v>2977249.4</v>
      </c>
    </row>
    <row r="29" spans="1:29" ht="19.5">
      <c r="A29" s="228" t="s">
        <v>891</v>
      </c>
      <c r="B29" s="227">
        <v>1671110</v>
      </c>
      <c r="C29" s="227">
        <v>112850.5</v>
      </c>
      <c r="D29" s="227">
        <v>14199.61</v>
      </c>
      <c r="E29" s="227">
        <v>85500</v>
      </c>
      <c r="F29" s="227">
        <v>0</v>
      </c>
      <c r="G29" s="227"/>
      <c r="H29" s="227">
        <v>11869.3</v>
      </c>
      <c r="I29" s="227">
        <v>0</v>
      </c>
      <c r="J29" s="227">
        <v>97643.09</v>
      </c>
      <c r="K29" s="227"/>
      <c r="L29" s="227">
        <v>0</v>
      </c>
      <c r="M29" s="227">
        <v>0</v>
      </c>
      <c r="N29" s="227">
        <v>59815.08</v>
      </c>
      <c r="O29" s="227">
        <f t="shared" si="0"/>
        <v>2052987.5800000003</v>
      </c>
      <c r="P29" s="227">
        <v>110390</v>
      </c>
      <c r="Q29" s="227">
        <v>82400</v>
      </c>
      <c r="R29" s="227">
        <v>544715.34</v>
      </c>
      <c r="S29" s="227">
        <v>0</v>
      </c>
      <c r="T29" s="227">
        <v>0</v>
      </c>
      <c r="U29" s="227">
        <v>79370.99</v>
      </c>
      <c r="V29" s="227">
        <v>0</v>
      </c>
      <c r="W29" s="227">
        <v>0</v>
      </c>
      <c r="X29" s="227">
        <v>0</v>
      </c>
      <c r="Y29" s="227">
        <v>0</v>
      </c>
      <c r="Z29" s="227">
        <f t="shared" si="1"/>
        <v>816876.33</v>
      </c>
      <c r="AA29" s="227">
        <f t="shared" si="2"/>
        <v>2869863.91</v>
      </c>
      <c r="AB29" s="244">
        <v>2847041.62</v>
      </c>
      <c r="AC29" s="244">
        <v>3971320.98</v>
      </c>
    </row>
    <row r="30" spans="1:29" ht="20.25" thickBot="1">
      <c r="A30" s="236" t="s">
        <v>676</v>
      </c>
      <c r="B30" s="237">
        <f>SUM(B8:B29)</f>
        <v>1023354860.2100003</v>
      </c>
      <c r="C30" s="237">
        <f aca="true" t="shared" si="3" ref="C30:O30">SUM(C8:C29)</f>
        <v>61881851.99000001</v>
      </c>
      <c r="D30" s="237">
        <f t="shared" si="3"/>
        <v>38342441.58</v>
      </c>
      <c r="E30" s="237">
        <f t="shared" si="3"/>
        <v>66262250.89000001</v>
      </c>
      <c r="F30" s="237">
        <f t="shared" si="3"/>
        <v>28572</v>
      </c>
      <c r="G30" s="237">
        <f t="shared" si="3"/>
        <v>3497575.45</v>
      </c>
      <c r="H30" s="237">
        <f t="shared" si="3"/>
        <v>2577088.5699999994</v>
      </c>
      <c r="I30" s="237">
        <f t="shared" si="3"/>
        <v>1686990.21</v>
      </c>
      <c r="J30" s="237">
        <f t="shared" si="3"/>
        <v>9666666</v>
      </c>
      <c r="K30" s="237">
        <f t="shared" si="3"/>
        <v>1094400</v>
      </c>
      <c r="L30" s="237">
        <f t="shared" si="3"/>
        <v>36437474.7</v>
      </c>
      <c r="M30" s="237">
        <f t="shared" si="3"/>
        <v>5757500</v>
      </c>
      <c r="N30" s="237">
        <f t="shared" si="3"/>
        <v>45271266.62</v>
      </c>
      <c r="O30" s="237">
        <f t="shared" si="3"/>
        <v>1295858938.22</v>
      </c>
      <c r="P30" s="237">
        <f>SUM(P8:P29)</f>
        <v>41104198.43</v>
      </c>
      <c r="Q30" s="237">
        <f aca="true" t="shared" si="4" ref="Q30:Y30">SUM(Q8:Q29)</f>
        <v>48956446.18</v>
      </c>
      <c r="R30" s="237">
        <f t="shared" si="4"/>
        <v>59690291.01000001</v>
      </c>
      <c r="S30" s="237">
        <f t="shared" si="4"/>
        <v>56255729.5</v>
      </c>
      <c r="T30" s="237">
        <f t="shared" si="4"/>
        <v>11534581.149999999</v>
      </c>
      <c r="U30" s="237">
        <f t="shared" si="4"/>
        <v>63359127.59</v>
      </c>
      <c r="V30" s="237">
        <f t="shared" si="4"/>
        <v>62249218.5</v>
      </c>
      <c r="W30" s="237">
        <f t="shared" si="4"/>
        <v>8749935.52</v>
      </c>
      <c r="X30" s="237">
        <f t="shared" si="4"/>
        <v>5983156.45</v>
      </c>
      <c r="Y30" s="237">
        <f t="shared" si="4"/>
        <v>119526948.46999998</v>
      </c>
      <c r="Z30" s="238">
        <f>P30+Q30+R30+S30+T30+U30+V30+W30+X30+Y30</f>
        <v>477409632.79999995</v>
      </c>
      <c r="AA30" s="238">
        <f>O30+Z30</f>
        <v>1773268571.02</v>
      </c>
      <c r="AB30" s="249">
        <v>1717194651.7099998</v>
      </c>
      <c r="AC30" s="249">
        <v>1564968264.83</v>
      </c>
    </row>
    <row r="31" spans="1:27" ht="20.25" thickTop="1">
      <c r="A31" s="239"/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1"/>
    </row>
    <row r="32" spans="1:27" ht="19.5">
      <c r="A32" s="239"/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51">
        <f>E30+F30+G30+H30+I30+J30+K30+L30+M30</f>
        <v>127008517.82</v>
      </c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1"/>
    </row>
    <row r="33" spans="1:27" ht="19.5">
      <c r="A33" s="239"/>
      <c r="B33" s="240"/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240"/>
      <c r="AA33" s="241"/>
    </row>
    <row r="34" spans="1:27" ht="19.5">
      <c r="A34" s="239"/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241"/>
    </row>
    <row r="35" spans="1:27" ht="19.5">
      <c r="A35" s="239"/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1"/>
    </row>
    <row r="36" spans="1:27" ht="19.5">
      <c r="A36" s="239"/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1"/>
    </row>
    <row r="37" spans="1:27" ht="19.5">
      <c r="A37" s="239"/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1"/>
    </row>
    <row r="38" spans="1:27" ht="19.5">
      <c r="A38" s="239"/>
      <c r="B38" s="240"/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40"/>
      <c r="Y38" s="240"/>
      <c r="Z38" s="240"/>
      <c r="AA38" s="241"/>
    </row>
    <row r="39" spans="1:27" ht="19.5">
      <c r="A39" s="239"/>
      <c r="B39" s="240"/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0"/>
      <c r="Y39" s="240"/>
      <c r="Z39" s="240"/>
      <c r="AA39" s="241"/>
    </row>
    <row r="40" spans="1:27" ht="19.5">
      <c r="A40" s="239"/>
      <c r="B40" s="240"/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40"/>
      <c r="V40" s="240"/>
      <c r="W40" s="240"/>
      <c r="X40" s="240"/>
      <c r="Y40" s="240"/>
      <c r="Z40" s="240"/>
      <c r="AA40" s="241"/>
    </row>
    <row r="41" spans="1:27" ht="19.5">
      <c r="A41" s="239"/>
      <c r="B41" s="240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1"/>
    </row>
    <row r="42" spans="1:27" ht="19.5">
      <c r="A42" s="239"/>
      <c r="B42" s="240"/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1"/>
    </row>
    <row r="43" spans="1:27" ht="19.5">
      <c r="A43" s="239"/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41"/>
    </row>
    <row r="44" spans="1:27" ht="19.5">
      <c r="A44" s="239"/>
      <c r="B44" s="240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  <c r="AA44" s="241"/>
    </row>
    <row r="45" spans="1:27" ht="19.5">
      <c r="A45" s="239"/>
      <c r="B45" s="240"/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240"/>
      <c r="X45" s="240"/>
      <c r="Y45" s="240"/>
      <c r="Z45" s="240"/>
      <c r="AA45" s="241"/>
    </row>
    <row r="46" spans="1:27" ht="19.5">
      <c r="A46" s="239"/>
      <c r="B46" s="240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  <c r="AA46" s="241"/>
    </row>
    <row r="47" spans="1:27" ht="19.5">
      <c r="A47" s="239"/>
      <c r="B47" s="240"/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40"/>
      <c r="AA47" s="241"/>
    </row>
    <row r="48" spans="1:27" ht="19.5">
      <c r="A48" s="239"/>
      <c r="B48" s="240"/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  <c r="U48" s="240"/>
      <c r="V48" s="240"/>
      <c r="W48" s="240"/>
      <c r="X48" s="240"/>
      <c r="Y48" s="240"/>
      <c r="Z48" s="240"/>
      <c r="AA48" s="241"/>
    </row>
    <row r="49" spans="1:27" ht="19.5">
      <c r="A49" s="239"/>
      <c r="B49" s="240"/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240"/>
      <c r="Z49" s="240"/>
      <c r="AA49" s="241"/>
    </row>
  </sheetData>
  <sheetProtection password="CC6F" sheet="1" formatCells="0" formatColumns="0" formatRows="0" insertColumns="0" insertRows="0" insertHyperlinks="0" deleteColumns="0" deleteRows="0" sort="0" autoFilter="0" pivotTables="0"/>
  <mergeCells count="15">
    <mergeCell ref="A23:E23"/>
    <mergeCell ref="D5:D6"/>
    <mergeCell ref="E5:M5"/>
    <mergeCell ref="N5:N6"/>
    <mergeCell ref="C5:C6"/>
    <mergeCell ref="A3:A6"/>
    <mergeCell ref="B4:N4"/>
    <mergeCell ref="B5:B6"/>
    <mergeCell ref="B3:N3"/>
    <mergeCell ref="AA3:AA6"/>
    <mergeCell ref="P4:Y4"/>
    <mergeCell ref="P5:Y5"/>
    <mergeCell ref="O3:O6"/>
    <mergeCell ref="Z3:Z6"/>
    <mergeCell ref="P3:Y3"/>
  </mergeCells>
  <printOptions/>
  <pageMargins left="0.32" right="0.34" top="0.61" bottom="0.33" header="0.61" footer="0.29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</sheetPr>
  <dimension ref="A1:AJ51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H26" sqref="AH26"/>
    </sheetView>
  </sheetViews>
  <sheetFormatPr defaultColWidth="9.140625" defaultRowHeight="12.75"/>
  <cols>
    <col min="1" max="1" width="41.28125" style="41" customWidth="1"/>
    <col min="2" max="4" width="15.28125" style="215" customWidth="1"/>
    <col min="5" max="6" width="13.7109375" style="215" customWidth="1"/>
    <col min="7" max="7" width="18.421875" style="215" customWidth="1"/>
    <col min="8" max="8" width="16.140625" style="215" customWidth="1"/>
    <col min="9" max="9" width="15.57421875" style="215" customWidth="1"/>
    <col min="10" max="10" width="14.8515625" style="215" customWidth="1"/>
    <col min="11" max="11" width="18.57421875" style="215" customWidth="1"/>
    <col min="12" max="12" width="15.421875" style="215" customWidth="1"/>
    <col min="13" max="13" width="15.28125" style="215" customWidth="1"/>
    <col min="14" max="14" width="15.00390625" style="215" customWidth="1"/>
    <col min="15" max="15" width="16.421875" style="215" customWidth="1"/>
    <col min="16" max="16" width="15.00390625" style="215" customWidth="1"/>
    <col min="17" max="17" width="15.57421875" style="215" customWidth="1"/>
    <col min="18" max="18" width="17.8515625" style="215" customWidth="1"/>
    <col min="19" max="19" width="15.00390625" style="215" customWidth="1"/>
    <col min="20" max="20" width="15.140625" style="215" customWidth="1"/>
    <col min="21" max="21" width="15.421875" style="215" customWidth="1"/>
    <col min="22" max="22" width="15.00390625" style="215" customWidth="1"/>
    <col min="23" max="23" width="13.7109375" style="215" customWidth="1"/>
    <col min="24" max="24" width="15.140625" style="215" customWidth="1"/>
    <col min="25" max="25" width="17.00390625" style="215" customWidth="1"/>
    <col min="26" max="26" width="15.7109375" style="215" customWidth="1"/>
    <col min="27" max="27" width="15.8515625" style="215" customWidth="1"/>
    <col min="28" max="28" width="15.00390625" style="215" customWidth="1"/>
    <col min="29" max="29" width="15.00390625" style="215" hidden="1" customWidth="1"/>
    <col min="30" max="30" width="16.57421875" style="215" hidden="1" customWidth="1"/>
    <col min="31" max="31" width="15.00390625" style="215" customWidth="1"/>
    <col min="32" max="33" width="15.00390625" style="215" hidden="1" customWidth="1"/>
    <col min="34" max="34" width="14.57421875" style="215" customWidth="1"/>
    <col min="35" max="35" width="15.421875" style="242" hidden="1" customWidth="1"/>
    <col min="36" max="36" width="14.57421875" style="242" hidden="1" customWidth="1"/>
    <col min="37" max="16384" width="9.140625" style="41" customWidth="1"/>
  </cols>
  <sheetData>
    <row r="1" ht="21">
      <c r="A1" s="28" t="s">
        <v>161</v>
      </c>
    </row>
    <row r="2" spans="1:34" ht="21">
      <c r="A2" s="28" t="s">
        <v>342</v>
      </c>
      <c r="B2" s="216"/>
      <c r="C2" s="216"/>
      <c r="D2" s="216"/>
      <c r="E2" s="217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E2" s="216"/>
      <c r="AH2" s="216"/>
    </row>
    <row r="3" spans="1:36" ht="19.5">
      <c r="A3" s="514" t="s">
        <v>767</v>
      </c>
      <c r="B3" s="506" t="s">
        <v>70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8"/>
      <c r="O3" s="497" t="s">
        <v>717</v>
      </c>
      <c r="P3" s="506" t="s">
        <v>70</v>
      </c>
      <c r="Q3" s="507"/>
      <c r="R3" s="507"/>
      <c r="S3" s="507"/>
      <c r="T3" s="507"/>
      <c r="U3" s="507"/>
      <c r="V3" s="507"/>
      <c r="W3" s="507"/>
      <c r="X3" s="507"/>
      <c r="Y3" s="508"/>
      <c r="Z3" s="503" t="s">
        <v>718</v>
      </c>
      <c r="AA3" s="497" t="s">
        <v>941</v>
      </c>
      <c r="AB3" s="218"/>
      <c r="AC3" s="218"/>
      <c r="AD3" s="243"/>
      <c r="AE3" s="218"/>
      <c r="AF3" s="243"/>
      <c r="AG3" s="243"/>
      <c r="AH3" s="218"/>
      <c r="AI3" s="244"/>
      <c r="AJ3" s="244"/>
    </row>
    <row r="4" spans="1:36" ht="19.5">
      <c r="A4" s="515"/>
      <c r="B4" s="501" t="s">
        <v>908</v>
      </c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498"/>
      <c r="P4" s="500" t="s">
        <v>909</v>
      </c>
      <c r="Q4" s="500"/>
      <c r="R4" s="500"/>
      <c r="S4" s="500"/>
      <c r="T4" s="500"/>
      <c r="U4" s="500"/>
      <c r="V4" s="500"/>
      <c r="W4" s="500"/>
      <c r="X4" s="500"/>
      <c r="Y4" s="500"/>
      <c r="Z4" s="504"/>
      <c r="AA4" s="498"/>
      <c r="AB4" s="219" t="s">
        <v>908</v>
      </c>
      <c r="AC4" s="219" t="s">
        <v>300</v>
      </c>
      <c r="AD4" s="219" t="s">
        <v>301</v>
      </c>
      <c r="AE4" s="219" t="s">
        <v>909</v>
      </c>
      <c r="AF4" s="245" t="s">
        <v>302</v>
      </c>
      <c r="AG4" s="245" t="s">
        <v>303</v>
      </c>
      <c r="AH4" s="219" t="s">
        <v>941</v>
      </c>
      <c r="AI4" s="245" t="s">
        <v>302</v>
      </c>
      <c r="AJ4" s="245" t="s">
        <v>303</v>
      </c>
    </row>
    <row r="5" spans="1:36" ht="19.5">
      <c r="A5" s="515"/>
      <c r="B5" s="497" t="s">
        <v>719</v>
      </c>
      <c r="C5" s="512" t="s">
        <v>786</v>
      </c>
      <c r="D5" s="497" t="s">
        <v>787</v>
      </c>
      <c r="E5" s="501" t="s">
        <v>696</v>
      </c>
      <c r="F5" s="511"/>
      <c r="G5" s="511"/>
      <c r="H5" s="511"/>
      <c r="I5" s="511"/>
      <c r="J5" s="511"/>
      <c r="K5" s="511"/>
      <c r="L5" s="511"/>
      <c r="M5" s="511"/>
      <c r="N5" s="497" t="s">
        <v>697</v>
      </c>
      <c r="O5" s="498"/>
      <c r="P5" s="501" t="s">
        <v>788</v>
      </c>
      <c r="Q5" s="500"/>
      <c r="R5" s="500"/>
      <c r="S5" s="500"/>
      <c r="T5" s="500"/>
      <c r="U5" s="500"/>
      <c r="V5" s="500"/>
      <c r="W5" s="500"/>
      <c r="X5" s="500"/>
      <c r="Y5" s="502"/>
      <c r="Z5" s="504"/>
      <c r="AA5" s="498"/>
      <c r="AB5" s="219" t="s">
        <v>698</v>
      </c>
      <c r="AC5" s="219"/>
      <c r="AD5" s="245"/>
      <c r="AE5" s="219" t="s">
        <v>698</v>
      </c>
      <c r="AF5" s="245"/>
      <c r="AG5" s="245"/>
      <c r="AH5" s="219" t="s">
        <v>698</v>
      </c>
      <c r="AI5" s="244"/>
      <c r="AJ5" s="244"/>
    </row>
    <row r="6" spans="1:36" ht="19.5">
      <c r="A6" s="516"/>
      <c r="B6" s="499"/>
      <c r="C6" s="513"/>
      <c r="D6" s="499"/>
      <c r="E6" s="221" t="s">
        <v>769</v>
      </c>
      <c r="F6" s="222" t="s">
        <v>902</v>
      </c>
      <c r="G6" s="222" t="s">
        <v>903</v>
      </c>
      <c r="H6" s="222" t="s">
        <v>775</v>
      </c>
      <c r="I6" s="223" t="s">
        <v>720</v>
      </c>
      <c r="J6" s="222" t="s">
        <v>602</v>
      </c>
      <c r="K6" s="223" t="s">
        <v>721</v>
      </c>
      <c r="L6" s="224" t="s">
        <v>738</v>
      </c>
      <c r="M6" s="221" t="s">
        <v>777</v>
      </c>
      <c r="N6" s="499"/>
      <c r="O6" s="499"/>
      <c r="P6" s="225" t="s">
        <v>768</v>
      </c>
      <c r="Q6" s="222" t="s">
        <v>772</v>
      </c>
      <c r="R6" s="222" t="s">
        <v>304</v>
      </c>
      <c r="S6" s="222" t="s">
        <v>773</v>
      </c>
      <c r="T6" s="222" t="s">
        <v>774</v>
      </c>
      <c r="U6" s="222" t="s">
        <v>770</v>
      </c>
      <c r="V6" s="221" t="s">
        <v>722</v>
      </c>
      <c r="W6" s="222" t="s">
        <v>723</v>
      </c>
      <c r="X6" s="222" t="s">
        <v>778</v>
      </c>
      <c r="Y6" s="222" t="s">
        <v>776</v>
      </c>
      <c r="Z6" s="505"/>
      <c r="AA6" s="499"/>
      <c r="AB6" s="220"/>
      <c r="AC6" s="220"/>
      <c r="AD6" s="246"/>
      <c r="AE6" s="220"/>
      <c r="AF6" s="246"/>
      <c r="AG6" s="246"/>
      <c r="AH6" s="220"/>
      <c r="AI6" s="244"/>
      <c r="AJ6" s="244"/>
    </row>
    <row r="7" spans="1:36" ht="19.5">
      <c r="A7" s="226" t="s">
        <v>794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44"/>
      <c r="AJ7" s="244"/>
    </row>
    <row r="8" spans="1:36" ht="19.5">
      <c r="A8" s="228" t="s">
        <v>724</v>
      </c>
      <c r="B8" s="308">
        <v>8916054.8</v>
      </c>
      <c r="C8" s="309">
        <v>368157.24</v>
      </c>
      <c r="D8" s="307">
        <v>132494.9</v>
      </c>
      <c r="E8" s="227">
        <v>524541.74</v>
      </c>
      <c r="F8" s="227">
        <v>0</v>
      </c>
      <c r="G8" s="227">
        <v>20138.7</v>
      </c>
      <c r="H8" s="227">
        <v>19916.94</v>
      </c>
      <c r="I8" s="227"/>
      <c r="J8" s="227">
        <v>122857.36</v>
      </c>
      <c r="K8" s="227"/>
      <c r="L8" s="227"/>
      <c r="M8" s="227"/>
      <c r="N8" s="307">
        <v>310830.76</v>
      </c>
      <c r="O8" s="227">
        <f>SUM(B8:N8)</f>
        <v>10414992.44</v>
      </c>
      <c r="P8" s="227">
        <v>644270</v>
      </c>
      <c r="Q8" s="227">
        <v>1102625</v>
      </c>
      <c r="R8" s="227">
        <v>2037976.25</v>
      </c>
      <c r="S8" s="227"/>
      <c r="T8" s="227">
        <v>79899.04</v>
      </c>
      <c r="U8" s="227">
        <v>285836.3</v>
      </c>
      <c r="V8" s="227">
        <v>0</v>
      </c>
      <c r="W8" s="227"/>
      <c r="X8" s="227"/>
      <c r="Y8" s="227">
        <v>228000</v>
      </c>
      <c r="Z8" s="227">
        <f>P8+Q8+R8+S8+T8+U8+V8+W8+X8+Y8</f>
        <v>4378606.59</v>
      </c>
      <c r="AA8" s="227">
        <f>O8+Z8</f>
        <v>14793599.03</v>
      </c>
      <c r="AB8" s="320">
        <v>-12.07</v>
      </c>
      <c r="AC8" s="320"/>
      <c r="AD8" s="320"/>
      <c r="AE8" s="320">
        <v>-3.13</v>
      </c>
      <c r="AF8" s="321"/>
      <c r="AG8" s="320"/>
      <c r="AH8" s="320">
        <v>-9.6</v>
      </c>
      <c r="AI8" s="244">
        <v>12937936.8</v>
      </c>
      <c r="AJ8" s="244">
        <v>11072545.379999999</v>
      </c>
    </row>
    <row r="9" spans="1:36" ht="19.5">
      <c r="A9" s="228" t="s">
        <v>604</v>
      </c>
      <c r="B9" s="308">
        <v>5944021.08</v>
      </c>
      <c r="C9" s="307">
        <v>274484.5</v>
      </c>
      <c r="D9" s="307">
        <v>11150358.75</v>
      </c>
      <c r="E9" s="227">
        <v>113129</v>
      </c>
      <c r="F9" s="227">
        <v>0</v>
      </c>
      <c r="G9" s="227">
        <v>307.26</v>
      </c>
      <c r="H9" s="227">
        <v>24339</v>
      </c>
      <c r="I9" s="227">
        <v>6600</v>
      </c>
      <c r="J9" s="227">
        <v>245714.71</v>
      </c>
      <c r="K9" s="227"/>
      <c r="L9" s="227"/>
      <c r="M9" s="227">
        <v>427500</v>
      </c>
      <c r="N9" s="307">
        <v>5282919.63</v>
      </c>
      <c r="O9" s="227">
        <f aca="true" t="shared" si="0" ref="O9:O29">SUM(B9:N9)</f>
        <v>23469373.93</v>
      </c>
      <c r="P9" s="227">
        <v>333680</v>
      </c>
      <c r="Q9" s="227">
        <v>241690</v>
      </c>
      <c r="R9" s="227">
        <v>73929.26</v>
      </c>
      <c r="S9" s="227"/>
      <c r="T9" s="227">
        <v>15645.54</v>
      </c>
      <c r="U9" s="227">
        <v>187186.7</v>
      </c>
      <c r="V9" s="227">
        <v>4331.5</v>
      </c>
      <c r="W9" s="227"/>
      <c r="X9" s="227"/>
      <c r="Y9" s="227">
        <v>13143210</v>
      </c>
      <c r="Z9" s="227">
        <f aca="true" t="shared" si="1" ref="Z9:Z29">P9+Q9+R9+S9+T9+U9+V9+W9+X9+Y9</f>
        <v>13999673</v>
      </c>
      <c r="AA9" s="227">
        <f aca="true" t="shared" si="2" ref="AA9:AA29">O9+Z9</f>
        <v>37469046.93</v>
      </c>
      <c r="AB9" s="320">
        <v>13.57</v>
      </c>
      <c r="AC9" s="320"/>
      <c r="AD9" s="320"/>
      <c r="AE9" s="320">
        <v>-38.29</v>
      </c>
      <c r="AF9" s="321"/>
      <c r="AG9" s="320"/>
      <c r="AH9" s="320">
        <v>-13.57</v>
      </c>
      <c r="AI9" s="244">
        <v>75256232.18</v>
      </c>
      <c r="AJ9" s="244">
        <v>54063467.95</v>
      </c>
    </row>
    <row r="10" spans="1:36" ht="19.5">
      <c r="A10" s="228" t="s">
        <v>833</v>
      </c>
      <c r="B10" s="308">
        <v>23636196.63</v>
      </c>
      <c r="C10" s="307">
        <v>1303397.52</v>
      </c>
      <c r="D10" s="307">
        <v>278096.82</v>
      </c>
      <c r="E10" s="227">
        <v>750609.68</v>
      </c>
      <c r="F10" s="227">
        <v>0</v>
      </c>
      <c r="G10" s="227">
        <v>29431.92</v>
      </c>
      <c r="H10" s="227">
        <v>372358.96</v>
      </c>
      <c r="I10" s="227"/>
      <c r="J10" s="227">
        <v>1720002.96</v>
      </c>
      <c r="K10" s="227"/>
      <c r="L10" s="227">
        <v>206400</v>
      </c>
      <c r="M10" s="227"/>
      <c r="N10" s="307">
        <v>917837.55</v>
      </c>
      <c r="O10" s="227">
        <f t="shared" si="0"/>
        <v>29214332.040000003</v>
      </c>
      <c r="P10" s="227">
        <v>1128800</v>
      </c>
      <c r="Q10" s="227">
        <v>2706202</v>
      </c>
      <c r="R10" s="227">
        <v>524241.75</v>
      </c>
      <c r="S10" s="227"/>
      <c r="T10" s="227">
        <v>93521.6</v>
      </c>
      <c r="U10" s="227">
        <v>368025.9</v>
      </c>
      <c r="V10" s="227">
        <v>4942304</v>
      </c>
      <c r="W10" s="227"/>
      <c r="X10" s="227"/>
      <c r="Y10" s="227">
        <v>5277842</v>
      </c>
      <c r="Z10" s="227">
        <f t="shared" si="1"/>
        <v>15040937.25</v>
      </c>
      <c r="AA10" s="227">
        <f t="shared" si="2"/>
        <v>44255269.29000001</v>
      </c>
      <c r="AB10" s="320">
        <v>-4.3</v>
      </c>
      <c r="AC10" s="320"/>
      <c r="AD10" s="320"/>
      <c r="AE10" s="320">
        <v>-22.97</v>
      </c>
      <c r="AF10" s="321"/>
      <c r="AG10" s="320"/>
      <c r="AH10" s="320">
        <v>-11.58</v>
      </c>
      <c r="AI10" s="244">
        <v>40083220.5</v>
      </c>
      <c r="AJ10" s="244">
        <v>30419643.439999998</v>
      </c>
    </row>
    <row r="11" spans="1:36" ht="19.5">
      <c r="A11" s="229" t="s">
        <v>725</v>
      </c>
      <c r="B11" s="306">
        <v>7708354.45</v>
      </c>
      <c r="C11" s="434">
        <v>379283.5</v>
      </c>
      <c r="D11" s="309">
        <v>186645.73</v>
      </c>
      <c r="E11" s="230">
        <v>497524.73</v>
      </c>
      <c r="F11" s="230">
        <v>0</v>
      </c>
      <c r="G11" s="230">
        <v>30126.3</v>
      </c>
      <c r="H11" s="230">
        <v>193914.76</v>
      </c>
      <c r="I11" s="230"/>
      <c r="J11" s="230">
        <v>982858.84</v>
      </c>
      <c r="K11" s="230"/>
      <c r="L11" s="230"/>
      <c r="M11" s="230"/>
      <c r="N11" s="309">
        <v>3050159.78</v>
      </c>
      <c r="O11" s="230">
        <f t="shared" si="0"/>
        <v>13028868.09</v>
      </c>
      <c r="P11" s="230">
        <v>1080880</v>
      </c>
      <c r="Q11" s="230">
        <v>5599193.48</v>
      </c>
      <c r="R11" s="230">
        <v>285760.6</v>
      </c>
      <c r="S11" s="230">
        <v>5710000</v>
      </c>
      <c r="T11" s="230">
        <v>193148</v>
      </c>
      <c r="U11" s="230">
        <v>1739521.86</v>
      </c>
      <c r="V11" s="230">
        <v>77751.25</v>
      </c>
      <c r="W11" s="230"/>
      <c r="X11" s="230"/>
      <c r="Y11" s="230">
        <v>11273214.25</v>
      </c>
      <c r="Z11" s="230">
        <f t="shared" si="1"/>
        <v>25959469.439999998</v>
      </c>
      <c r="AA11" s="230">
        <f t="shared" si="2"/>
        <v>38988337.53</v>
      </c>
      <c r="AB11" s="322">
        <v>40.73</v>
      </c>
      <c r="AC11" s="322"/>
      <c r="AD11" s="322"/>
      <c r="AE11" s="322">
        <v>42.56</v>
      </c>
      <c r="AF11" s="323"/>
      <c r="AG11" s="322"/>
      <c r="AH11" s="322">
        <v>41.94</v>
      </c>
      <c r="AI11" s="244">
        <v>35610036.86</v>
      </c>
      <c r="AJ11" s="244">
        <v>36813354.650000006</v>
      </c>
    </row>
    <row r="12" spans="1:36" ht="19.5">
      <c r="A12" s="231" t="s">
        <v>726</v>
      </c>
      <c r="B12" s="433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>
        <f t="shared" si="0"/>
        <v>0</v>
      </c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324"/>
      <c r="AC12" s="324"/>
      <c r="AD12" s="324"/>
      <c r="AE12" s="324"/>
      <c r="AF12" s="325"/>
      <c r="AG12" s="324"/>
      <c r="AH12" s="324"/>
      <c r="AI12" s="244"/>
      <c r="AJ12" s="244"/>
    </row>
    <row r="13" spans="1:36" ht="19.5">
      <c r="A13" s="229" t="s">
        <v>727</v>
      </c>
      <c r="B13" s="313">
        <v>7960104.21</v>
      </c>
      <c r="C13" s="434">
        <v>372425.75</v>
      </c>
      <c r="D13" s="14">
        <v>248597.51</v>
      </c>
      <c r="E13" s="230">
        <v>273970.97</v>
      </c>
      <c r="F13" s="230">
        <v>0</v>
      </c>
      <c r="G13" s="230">
        <v>0</v>
      </c>
      <c r="H13" s="230">
        <v>288837.12</v>
      </c>
      <c r="I13" s="230"/>
      <c r="J13" s="230">
        <v>1105716.19</v>
      </c>
      <c r="K13" s="230"/>
      <c r="L13" s="230"/>
      <c r="M13" s="230"/>
      <c r="N13" s="306">
        <v>1159423.3</v>
      </c>
      <c r="O13" s="230">
        <f t="shared" si="0"/>
        <v>11409075.05</v>
      </c>
      <c r="P13" s="230">
        <v>809360</v>
      </c>
      <c r="Q13" s="230">
        <v>2269550</v>
      </c>
      <c r="R13" s="230">
        <v>441670</v>
      </c>
      <c r="S13" s="230">
        <v>5219000</v>
      </c>
      <c r="T13" s="230">
        <v>281100.3</v>
      </c>
      <c r="U13" s="230">
        <v>570671.75</v>
      </c>
      <c r="V13" s="230">
        <v>46645</v>
      </c>
      <c r="W13" s="230"/>
      <c r="X13" s="230"/>
      <c r="Y13" s="230">
        <v>1188910</v>
      </c>
      <c r="Z13" s="230">
        <f t="shared" si="1"/>
        <v>10826907.05</v>
      </c>
      <c r="AA13" s="230">
        <f t="shared" si="2"/>
        <v>22235982.1</v>
      </c>
      <c r="AB13" s="322">
        <v>19.87</v>
      </c>
      <c r="AC13" s="322"/>
      <c r="AD13" s="322"/>
      <c r="AE13" s="322">
        <v>-13.18</v>
      </c>
      <c r="AF13" s="323"/>
      <c r="AG13" s="322"/>
      <c r="AH13" s="322">
        <v>1.13</v>
      </c>
      <c r="AI13" s="244">
        <v>22368166.240000002</v>
      </c>
      <c r="AJ13" s="244">
        <v>22661422.49</v>
      </c>
    </row>
    <row r="14" spans="1:36" ht="19.5">
      <c r="A14" s="233" t="s">
        <v>728</v>
      </c>
      <c r="B14" s="433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>
        <f t="shared" si="0"/>
        <v>0</v>
      </c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326"/>
      <c r="AC14" s="326"/>
      <c r="AD14" s="326"/>
      <c r="AE14" s="324"/>
      <c r="AF14" s="325"/>
      <c r="AG14" s="324"/>
      <c r="AH14" s="324"/>
      <c r="AI14" s="244"/>
      <c r="AJ14" s="244"/>
    </row>
    <row r="15" spans="1:36" ht="19.5">
      <c r="A15" s="229" t="s">
        <v>729</v>
      </c>
      <c r="B15" s="306">
        <v>4797040.63</v>
      </c>
      <c r="C15" s="434">
        <v>256103.5</v>
      </c>
      <c r="D15" s="14">
        <v>62254.01</v>
      </c>
      <c r="E15" s="230">
        <v>247300</v>
      </c>
      <c r="F15" s="230">
        <v>0</v>
      </c>
      <c r="G15" s="230">
        <v>5387.46</v>
      </c>
      <c r="H15" s="230">
        <v>37283.7</v>
      </c>
      <c r="I15" s="230"/>
      <c r="J15" s="230">
        <v>368572.06</v>
      </c>
      <c r="K15" s="230"/>
      <c r="L15" s="230"/>
      <c r="M15" s="230">
        <v>2925750</v>
      </c>
      <c r="N15" s="306">
        <v>218202.16</v>
      </c>
      <c r="O15" s="230">
        <f t="shared" si="0"/>
        <v>8917893.52</v>
      </c>
      <c r="P15" s="230">
        <v>246740</v>
      </c>
      <c r="Q15" s="230">
        <v>1006700</v>
      </c>
      <c r="R15" s="230">
        <v>225410</v>
      </c>
      <c r="S15" s="230"/>
      <c r="T15" s="230">
        <v>124505.5</v>
      </c>
      <c r="U15" s="230">
        <v>442719.17</v>
      </c>
      <c r="V15" s="230">
        <v>343819</v>
      </c>
      <c r="W15" s="230"/>
      <c r="X15" s="230"/>
      <c r="Y15" s="230">
        <v>3100703</v>
      </c>
      <c r="Z15" s="230">
        <f t="shared" si="1"/>
        <v>5490596.67</v>
      </c>
      <c r="AA15" s="230">
        <f t="shared" si="2"/>
        <v>14408490.19</v>
      </c>
      <c r="AB15" s="322">
        <v>22.31</v>
      </c>
      <c r="AC15" s="322"/>
      <c r="AD15" s="322"/>
      <c r="AE15" s="322">
        <v>14.2</v>
      </c>
      <c r="AF15" s="323"/>
      <c r="AG15" s="322"/>
      <c r="AH15" s="322">
        <v>19.09</v>
      </c>
      <c r="AI15" s="244">
        <v>10215650.69</v>
      </c>
      <c r="AJ15" s="244">
        <v>13761994.69</v>
      </c>
    </row>
    <row r="16" spans="1:36" ht="19.5">
      <c r="A16" s="233" t="s">
        <v>834</v>
      </c>
      <c r="B16" s="433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>
        <f t="shared" si="0"/>
        <v>0</v>
      </c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324"/>
      <c r="AC16" s="324"/>
      <c r="AD16" s="324"/>
      <c r="AE16" s="324"/>
      <c r="AF16" s="325"/>
      <c r="AG16" s="324"/>
      <c r="AH16" s="324"/>
      <c r="AI16" s="244"/>
      <c r="AJ16" s="244"/>
    </row>
    <row r="17" spans="1:36" ht="19.5">
      <c r="A17" s="228" t="s">
        <v>730</v>
      </c>
      <c r="B17" s="306">
        <v>8315660.64</v>
      </c>
      <c r="C17" s="307">
        <v>443265.27</v>
      </c>
      <c r="D17" s="307">
        <v>137598.82</v>
      </c>
      <c r="E17" s="227">
        <v>204000</v>
      </c>
      <c r="F17" s="227">
        <v>0</v>
      </c>
      <c r="G17" s="227">
        <v>23520.31</v>
      </c>
      <c r="H17" s="227">
        <v>43651.36</v>
      </c>
      <c r="I17" s="227"/>
      <c r="J17" s="227">
        <v>860001.48</v>
      </c>
      <c r="K17" s="227"/>
      <c r="L17" s="227"/>
      <c r="M17" s="227"/>
      <c r="N17" s="307">
        <v>436944.68</v>
      </c>
      <c r="O17" s="227">
        <f t="shared" si="0"/>
        <v>10464642.56</v>
      </c>
      <c r="P17" s="227">
        <v>509440</v>
      </c>
      <c r="Q17" s="227">
        <v>513800</v>
      </c>
      <c r="R17" s="227">
        <v>880334.46</v>
      </c>
      <c r="S17" s="227"/>
      <c r="T17" s="227">
        <v>88883.21</v>
      </c>
      <c r="U17" s="227">
        <v>452853.72</v>
      </c>
      <c r="V17" s="227">
        <v>12175</v>
      </c>
      <c r="W17" s="227"/>
      <c r="X17" s="227"/>
      <c r="Y17" s="227">
        <v>66600</v>
      </c>
      <c r="Z17" s="227">
        <f t="shared" si="1"/>
        <v>2524086.3899999997</v>
      </c>
      <c r="AA17" s="227">
        <f t="shared" si="2"/>
        <v>12988728.95</v>
      </c>
      <c r="AB17" s="320">
        <v>-17.1</v>
      </c>
      <c r="AC17" s="320"/>
      <c r="AD17" s="320"/>
      <c r="AE17" s="320">
        <v>-55.88</v>
      </c>
      <c r="AF17" s="321"/>
      <c r="AG17" s="320"/>
      <c r="AH17" s="320">
        <v>-29.2</v>
      </c>
      <c r="AI17" s="244">
        <v>14199126.290000001</v>
      </c>
      <c r="AJ17" s="244">
        <v>12281162.81</v>
      </c>
    </row>
    <row r="18" spans="1:36" ht="19.5">
      <c r="A18" s="228" t="s">
        <v>835</v>
      </c>
      <c r="B18" s="308">
        <v>7051982.84</v>
      </c>
      <c r="C18" s="307">
        <v>302931.8</v>
      </c>
      <c r="D18" s="307">
        <v>87307.41</v>
      </c>
      <c r="E18" s="227">
        <v>229500</v>
      </c>
      <c r="F18" s="227">
        <v>0</v>
      </c>
      <c r="G18" s="227">
        <v>31654.56</v>
      </c>
      <c r="H18" s="227">
        <v>109020.1</v>
      </c>
      <c r="I18" s="227"/>
      <c r="J18" s="227">
        <v>982858.83</v>
      </c>
      <c r="K18" s="227"/>
      <c r="L18" s="227">
        <f>206400</f>
        <v>206400</v>
      </c>
      <c r="M18" s="227">
        <v>140000</v>
      </c>
      <c r="N18" s="307">
        <v>602078.61</v>
      </c>
      <c r="O18" s="227">
        <f t="shared" si="0"/>
        <v>9743734.149999999</v>
      </c>
      <c r="P18" s="227">
        <v>0</v>
      </c>
      <c r="Q18" s="227">
        <v>13453614.8</v>
      </c>
      <c r="R18" s="227">
        <v>802141.7</v>
      </c>
      <c r="S18" s="227"/>
      <c r="T18" s="227">
        <v>99839.6</v>
      </c>
      <c r="U18" s="227">
        <v>3186562.58</v>
      </c>
      <c r="V18" s="227">
        <v>26967</v>
      </c>
      <c r="W18" s="227"/>
      <c r="X18" s="227"/>
      <c r="Y18" s="227">
        <v>7512979</v>
      </c>
      <c r="Z18" s="227">
        <f t="shared" si="1"/>
        <v>25082104.68</v>
      </c>
      <c r="AA18" s="227">
        <f t="shared" si="2"/>
        <v>34825838.83</v>
      </c>
      <c r="AB18" s="320">
        <v>-1.25</v>
      </c>
      <c r="AC18" s="320"/>
      <c r="AD18" s="320"/>
      <c r="AE18" s="320">
        <v>8.99</v>
      </c>
      <c r="AF18" s="321"/>
      <c r="AG18" s="320"/>
      <c r="AH18" s="320">
        <v>5.92</v>
      </c>
      <c r="AI18" s="244">
        <v>31744964.35</v>
      </c>
      <c r="AJ18" s="244">
        <v>27867169.590000004</v>
      </c>
    </row>
    <row r="19" spans="1:36" ht="19.5">
      <c r="A19" s="228" t="s">
        <v>836</v>
      </c>
      <c r="B19" s="308">
        <v>20183958.19</v>
      </c>
      <c r="C19" s="307">
        <v>1035798.67</v>
      </c>
      <c r="D19" s="307">
        <v>147703.78</v>
      </c>
      <c r="E19" s="227">
        <v>737003</v>
      </c>
      <c r="F19" s="227">
        <v>0</v>
      </c>
      <c r="G19" s="227">
        <v>33146.88</v>
      </c>
      <c r="H19" s="227">
        <v>107464.76</v>
      </c>
      <c r="I19" s="227">
        <v>25200</v>
      </c>
      <c r="J19" s="227">
        <v>860001.48</v>
      </c>
      <c r="K19" s="227"/>
      <c r="L19" s="227">
        <f>206400</f>
        <v>206400</v>
      </c>
      <c r="M19" s="227"/>
      <c r="N19" s="307">
        <v>1080061.22</v>
      </c>
      <c r="O19" s="227">
        <f t="shared" si="0"/>
        <v>24416737.980000004</v>
      </c>
      <c r="P19" s="227">
        <v>537920</v>
      </c>
      <c r="Q19" s="227">
        <v>1850660</v>
      </c>
      <c r="R19" s="227">
        <v>43401</v>
      </c>
      <c r="S19" s="227"/>
      <c r="T19" s="227">
        <v>36428.05</v>
      </c>
      <c r="U19" s="227">
        <v>739256.11</v>
      </c>
      <c r="V19" s="227">
        <v>12500</v>
      </c>
      <c r="W19" s="227"/>
      <c r="X19" s="227"/>
      <c r="Y19" s="227">
        <v>1176750</v>
      </c>
      <c r="Z19" s="227">
        <f t="shared" si="1"/>
        <v>4396915.16</v>
      </c>
      <c r="AA19" s="227">
        <f t="shared" si="2"/>
        <v>28813653.140000004</v>
      </c>
      <c r="AB19" s="320">
        <v>13.96</v>
      </c>
      <c r="AC19" s="320"/>
      <c r="AD19" s="320"/>
      <c r="AE19" s="320">
        <v>38</v>
      </c>
      <c r="AF19" s="321"/>
      <c r="AG19" s="320"/>
      <c r="AH19" s="320">
        <v>17.08</v>
      </c>
      <c r="AI19" s="244">
        <v>21486462.250000004</v>
      </c>
      <c r="AJ19" s="244">
        <v>22359700.82</v>
      </c>
    </row>
    <row r="20" spans="1:36" ht="19.5">
      <c r="A20" s="228" t="s">
        <v>420</v>
      </c>
      <c r="B20" s="308">
        <v>12487604.52</v>
      </c>
      <c r="C20" s="307">
        <v>809893</v>
      </c>
      <c r="D20" s="307">
        <v>942958.05</v>
      </c>
      <c r="E20" s="227">
        <v>692387.39</v>
      </c>
      <c r="F20" s="227">
        <v>0</v>
      </c>
      <c r="G20" s="227">
        <v>11063.94</v>
      </c>
      <c r="H20" s="227">
        <v>0</v>
      </c>
      <c r="I20" s="227"/>
      <c r="J20" s="227">
        <v>860001.48</v>
      </c>
      <c r="K20" s="227"/>
      <c r="L20" s="227"/>
      <c r="M20" s="227"/>
      <c r="N20" s="307">
        <v>358942.68</v>
      </c>
      <c r="O20" s="227">
        <f t="shared" si="0"/>
        <v>16162851.06</v>
      </c>
      <c r="P20" s="227">
        <v>956980</v>
      </c>
      <c r="Q20" s="227">
        <v>4900285</v>
      </c>
      <c r="R20" s="227">
        <v>0</v>
      </c>
      <c r="S20" s="227"/>
      <c r="T20" s="227">
        <v>331793.01</v>
      </c>
      <c r="U20" s="227">
        <v>876847.91</v>
      </c>
      <c r="V20" s="227">
        <v>0</v>
      </c>
      <c r="W20" s="227"/>
      <c r="X20" s="227"/>
      <c r="Y20" s="227">
        <v>410180</v>
      </c>
      <c r="Z20" s="227">
        <f t="shared" si="1"/>
        <v>7476085.92</v>
      </c>
      <c r="AA20" s="227">
        <f t="shared" si="2"/>
        <v>23638936.98</v>
      </c>
      <c r="AB20" s="320">
        <v>5.34</v>
      </c>
      <c r="AC20" s="320"/>
      <c r="AD20" s="320"/>
      <c r="AE20" s="320">
        <v>75.73</v>
      </c>
      <c r="AF20" s="321"/>
      <c r="AG20" s="320"/>
      <c r="AH20" s="320">
        <v>20.62</v>
      </c>
      <c r="AI20" s="244">
        <v>25323019.9</v>
      </c>
      <c r="AJ20" s="244">
        <v>25915610.53</v>
      </c>
    </row>
    <row r="21" spans="1:36" ht="19.5">
      <c r="A21" s="228" t="s">
        <v>9</v>
      </c>
      <c r="B21" s="308">
        <v>21836017.88</v>
      </c>
      <c r="C21" s="307">
        <v>1317008.44</v>
      </c>
      <c r="D21" s="307">
        <v>324786.01</v>
      </c>
      <c r="E21" s="227">
        <v>637725</v>
      </c>
      <c r="F21" s="227">
        <v>0</v>
      </c>
      <c r="G21" s="227">
        <v>57142.44</v>
      </c>
      <c r="H21" s="227">
        <v>593372.72</v>
      </c>
      <c r="I21" s="227"/>
      <c r="J21" s="227">
        <v>1105716.19</v>
      </c>
      <c r="K21" s="227"/>
      <c r="L21" s="227"/>
      <c r="M21" s="227"/>
      <c r="N21" s="307">
        <v>915454.44</v>
      </c>
      <c r="O21" s="227">
        <f t="shared" si="0"/>
        <v>26787223.120000005</v>
      </c>
      <c r="P21" s="227">
        <v>1271510</v>
      </c>
      <c r="Q21" s="227">
        <v>2885070</v>
      </c>
      <c r="R21" s="227">
        <v>39468</v>
      </c>
      <c r="S21" s="227"/>
      <c r="T21" s="227">
        <v>469963.25</v>
      </c>
      <c r="U21" s="227">
        <v>468392.54</v>
      </c>
      <c r="V21" s="227">
        <v>28743</v>
      </c>
      <c r="W21" s="227"/>
      <c r="X21" s="227">
        <v>480000</v>
      </c>
      <c r="Y21" s="227">
        <v>15114350</v>
      </c>
      <c r="Z21" s="227">
        <f t="shared" si="1"/>
        <v>20757496.79</v>
      </c>
      <c r="AA21" s="227">
        <f t="shared" si="2"/>
        <v>47544719.910000004</v>
      </c>
      <c r="AB21" s="320">
        <v>-3.97</v>
      </c>
      <c r="AC21" s="320"/>
      <c r="AD21" s="320"/>
      <c r="AE21" s="320">
        <v>52.54</v>
      </c>
      <c r="AF21" s="321"/>
      <c r="AG21" s="320"/>
      <c r="AH21" s="320">
        <v>14.56</v>
      </c>
      <c r="AI21" s="244">
        <v>52061758.010000005</v>
      </c>
      <c r="AJ21" s="244">
        <v>57570874.449999996</v>
      </c>
    </row>
    <row r="22" spans="1:36" ht="19.5">
      <c r="A22" s="234" t="s">
        <v>10</v>
      </c>
      <c r="B22" s="306">
        <v>894368982.7</v>
      </c>
      <c r="C22" s="307">
        <v>53967144.84</v>
      </c>
      <c r="D22" s="307">
        <v>24977332.51</v>
      </c>
      <c r="E22" s="227">
        <v>63117303.98</v>
      </c>
      <c r="F22" s="227">
        <v>32548</v>
      </c>
      <c r="G22" s="227">
        <v>3660986.32</v>
      </c>
      <c r="H22" s="227">
        <v>270564.53</v>
      </c>
      <c r="I22" s="227">
        <v>885925.5</v>
      </c>
      <c r="J22" s="227">
        <v>0</v>
      </c>
      <c r="K22" s="227"/>
      <c r="L22" s="227">
        <v>38775510</v>
      </c>
      <c r="M22" s="227"/>
      <c r="N22" s="307">
        <v>40382899.3</v>
      </c>
      <c r="O22" s="227">
        <f t="shared" si="0"/>
        <v>1120439197.68</v>
      </c>
      <c r="P22" s="227">
        <v>42185749.49</v>
      </c>
      <c r="Q22" s="227">
        <v>7733530</v>
      </c>
      <c r="R22" s="227">
        <v>52185435.19</v>
      </c>
      <c r="S22" s="227">
        <v>397202</v>
      </c>
      <c r="T22" s="227">
        <v>6124201.16</v>
      </c>
      <c r="U22" s="227">
        <v>50271275.1</v>
      </c>
      <c r="V22" s="227">
        <v>57744979.55</v>
      </c>
      <c r="W22" s="227">
        <v>9087613.42</v>
      </c>
      <c r="X22" s="227">
        <v>3736309.21</v>
      </c>
      <c r="Y22" s="227">
        <v>53456652.99</v>
      </c>
      <c r="Z22" s="227">
        <f t="shared" si="1"/>
        <v>282922948.11</v>
      </c>
      <c r="AA22" s="227">
        <f t="shared" si="2"/>
        <v>1403362145.79</v>
      </c>
      <c r="AB22" s="320">
        <v>6.17</v>
      </c>
      <c r="AC22" s="320"/>
      <c r="AD22" s="320"/>
      <c r="AE22" s="320">
        <v>9.8</v>
      </c>
      <c r="AF22" s="320"/>
      <c r="AG22" s="320"/>
      <c r="AH22" s="320">
        <v>6.88</v>
      </c>
      <c r="AI22" s="244">
        <v>1222901282.0600002</v>
      </c>
      <c r="AJ22" s="244">
        <v>1154022267.29</v>
      </c>
    </row>
    <row r="23" spans="1:36" ht="19.5">
      <c r="A23" s="509" t="s">
        <v>731</v>
      </c>
      <c r="B23" s="510"/>
      <c r="C23" s="510"/>
      <c r="D23" s="510"/>
      <c r="E23" s="510"/>
      <c r="F23" s="235"/>
      <c r="G23" s="235"/>
      <c r="H23" s="235"/>
      <c r="I23" s="235"/>
      <c r="J23" s="235"/>
      <c r="K23" s="235"/>
      <c r="L23" s="235"/>
      <c r="M23" s="235"/>
      <c r="N23" s="235"/>
      <c r="O23" s="235">
        <f t="shared" si="0"/>
        <v>0</v>
      </c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327"/>
      <c r="AC23" s="327"/>
      <c r="AD23" s="327"/>
      <c r="AE23" s="327"/>
      <c r="AF23" s="327"/>
      <c r="AG23" s="327"/>
      <c r="AH23" s="328"/>
      <c r="AI23" s="244"/>
      <c r="AJ23" s="244"/>
    </row>
    <row r="24" spans="1:36" ht="19.5">
      <c r="A24" s="228" t="s">
        <v>694</v>
      </c>
      <c r="B24" s="310">
        <v>14590909.08</v>
      </c>
      <c r="C24" s="307">
        <v>825338.73</v>
      </c>
      <c r="D24" s="307">
        <v>1685027.62</v>
      </c>
      <c r="E24" s="227">
        <v>335693.55</v>
      </c>
      <c r="F24" s="227">
        <v>0</v>
      </c>
      <c r="G24" s="227">
        <v>99418.2</v>
      </c>
      <c r="H24" s="227">
        <v>80398.88</v>
      </c>
      <c r="I24" s="227">
        <v>26231.64</v>
      </c>
      <c r="J24" s="227">
        <v>1351430.9</v>
      </c>
      <c r="K24" s="227">
        <v>1728000</v>
      </c>
      <c r="L24" s="227"/>
      <c r="M24" s="227"/>
      <c r="N24" s="306">
        <v>2131163.57</v>
      </c>
      <c r="O24" s="227">
        <f t="shared" si="0"/>
        <v>22853612.169999998</v>
      </c>
      <c r="P24" s="227">
        <v>1223620</v>
      </c>
      <c r="Q24" s="227">
        <v>0</v>
      </c>
      <c r="R24" s="227">
        <v>468700.25</v>
      </c>
      <c r="S24" s="227">
        <v>18487760</v>
      </c>
      <c r="T24" s="227">
        <v>1806205.62</v>
      </c>
      <c r="U24" s="227">
        <v>1110160.54</v>
      </c>
      <c r="V24" s="227">
        <v>636950</v>
      </c>
      <c r="W24" s="227"/>
      <c r="X24" s="227">
        <v>666490</v>
      </c>
      <c r="Y24" s="227">
        <v>1516113.25</v>
      </c>
      <c r="Z24" s="227">
        <f t="shared" si="1"/>
        <v>25915999.66</v>
      </c>
      <c r="AA24" s="227">
        <f t="shared" si="2"/>
        <v>48769611.83</v>
      </c>
      <c r="AB24" s="320">
        <v>8.78</v>
      </c>
      <c r="AC24" s="320"/>
      <c r="AD24" s="320"/>
      <c r="AE24" s="320">
        <v>-57.56</v>
      </c>
      <c r="AF24" s="320"/>
      <c r="AG24" s="320"/>
      <c r="AH24" s="320">
        <v>-40.58</v>
      </c>
      <c r="AI24" s="244">
        <v>78592748.82</v>
      </c>
      <c r="AJ24" s="244">
        <v>43108110.760000005</v>
      </c>
    </row>
    <row r="25" spans="1:36" ht="19.5">
      <c r="A25" s="228" t="s">
        <v>11</v>
      </c>
      <c r="B25" s="308">
        <v>11183486</v>
      </c>
      <c r="C25" s="307">
        <v>607543.73</v>
      </c>
      <c r="D25" s="307">
        <v>123736.03</v>
      </c>
      <c r="E25" s="227">
        <v>346035.49</v>
      </c>
      <c r="F25" s="227">
        <v>0</v>
      </c>
      <c r="G25" s="227">
        <v>0</v>
      </c>
      <c r="H25" s="227">
        <v>105162.72</v>
      </c>
      <c r="I25" s="227">
        <v>63804.1</v>
      </c>
      <c r="J25" s="227">
        <v>491429.42</v>
      </c>
      <c r="K25" s="227"/>
      <c r="L25" s="227"/>
      <c r="M25" s="227">
        <v>828750</v>
      </c>
      <c r="N25" s="307">
        <v>174276.79</v>
      </c>
      <c r="O25" s="227">
        <f t="shared" si="0"/>
        <v>13924224.28</v>
      </c>
      <c r="P25" s="227">
        <v>321350</v>
      </c>
      <c r="Q25" s="227">
        <v>4940810</v>
      </c>
      <c r="R25" s="227">
        <v>12464</v>
      </c>
      <c r="S25" s="227"/>
      <c r="T25" s="227">
        <v>244653.55</v>
      </c>
      <c r="U25" s="227">
        <v>267620.33</v>
      </c>
      <c r="V25" s="227">
        <v>32693</v>
      </c>
      <c r="W25" s="227"/>
      <c r="X25" s="227">
        <v>253900</v>
      </c>
      <c r="Y25" s="227">
        <v>2326830</v>
      </c>
      <c r="Z25" s="227">
        <f t="shared" si="1"/>
        <v>8400320.879999999</v>
      </c>
      <c r="AA25" s="227">
        <f t="shared" si="2"/>
        <v>22324545.159999996</v>
      </c>
      <c r="AB25" s="320">
        <v>8.28</v>
      </c>
      <c r="AC25" s="320"/>
      <c r="AD25" s="320"/>
      <c r="AE25" s="320">
        <v>-45.06</v>
      </c>
      <c r="AF25" s="320"/>
      <c r="AG25" s="320"/>
      <c r="AH25" s="320">
        <v>-20.7</v>
      </c>
      <c r="AI25" s="244">
        <v>19751254.61</v>
      </c>
      <c r="AJ25" s="244">
        <v>19989832.240000002</v>
      </c>
    </row>
    <row r="26" spans="1:36" ht="19.5">
      <c r="A26" s="228" t="s">
        <v>888</v>
      </c>
      <c r="B26" s="308">
        <v>8561900.9</v>
      </c>
      <c r="C26" s="307">
        <v>405602.27</v>
      </c>
      <c r="D26" s="307">
        <v>654769</v>
      </c>
      <c r="E26" s="227">
        <v>252690</v>
      </c>
      <c r="F26" s="227">
        <v>0</v>
      </c>
      <c r="G26" s="227">
        <v>0</v>
      </c>
      <c r="H26" s="227">
        <v>0</v>
      </c>
      <c r="I26" s="227">
        <v>673887.05</v>
      </c>
      <c r="J26" s="227">
        <v>982858.84</v>
      </c>
      <c r="K26" s="227"/>
      <c r="L26" s="227">
        <v>697200</v>
      </c>
      <c r="M26" s="227"/>
      <c r="N26" s="307">
        <v>2218529.08</v>
      </c>
      <c r="O26" s="227">
        <f t="shared" si="0"/>
        <v>14447437.14</v>
      </c>
      <c r="P26" s="227">
        <v>961360</v>
      </c>
      <c r="Q26" s="227">
        <v>0</v>
      </c>
      <c r="R26" s="227">
        <v>27593.2</v>
      </c>
      <c r="S26" s="227"/>
      <c r="T26" s="227">
        <v>138185.55</v>
      </c>
      <c r="U26" s="227">
        <v>614093.53</v>
      </c>
      <c r="V26" s="227">
        <v>0</v>
      </c>
      <c r="W26" s="227"/>
      <c r="X26" s="227"/>
      <c r="Y26" s="227">
        <v>289340</v>
      </c>
      <c r="Z26" s="227">
        <f t="shared" si="1"/>
        <v>2030572.28</v>
      </c>
      <c r="AA26" s="227">
        <f t="shared" si="2"/>
        <v>16478009.42</v>
      </c>
      <c r="AB26" s="320">
        <v>7.2</v>
      </c>
      <c r="AC26" s="320"/>
      <c r="AD26" s="320"/>
      <c r="AE26" s="320">
        <v>-7.4</v>
      </c>
      <c r="AF26" s="320"/>
      <c r="AG26" s="320"/>
      <c r="AH26" s="320">
        <v>5.16</v>
      </c>
      <c r="AI26" s="244">
        <v>35255139.65</v>
      </c>
      <c r="AJ26" s="244">
        <v>15016313.77</v>
      </c>
    </row>
    <row r="27" spans="1:36" ht="19.5">
      <c r="A27" s="228" t="s">
        <v>695</v>
      </c>
      <c r="B27" s="308">
        <v>11176610.52</v>
      </c>
      <c r="C27" s="307">
        <v>508811.48</v>
      </c>
      <c r="D27" s="307">
        <v>218117.81</v>
      </c>
      <c r="E27" s="227">
        <v>500587.65</v>
      </c>
      <c r="F27" s="227">
        <v>0</v>
      </c>
      <c r="G27" s="227">
        <v>51566.1</v>
      </c>
      <c r="H27" s="227">
        <v>23258.28</v>
      </c>
      <c r="I27" s="227">
        <v>0</v>
      </c>
      <c r="J27" s="227">
        <v>368572.06</v>
      </c>
      <c r="K27" s="227"/>
      <c r="L27" s="227">
        <v>1444800</v>
      </c>
      <c r="M27" s="227"/>
      <c r="N27" s="307">
        <v>266092.95</v>
      </c>
      <c r="O27" s="227">
        <f t="shared" si="0"/>
        <v>14558416.85</v>
      </c>
      <c r="P27" s="227">
        <v>310820</v>
      </c>
      <c r="Q27" s="227">
        <v>589900</v>
      </c>
      <c r="R27" s="227">
        <v>3461147.49</v>
      </c>
      <c r="S27" s="227"/>
      <c r="T27" s="227">
        <v>46406.61</v>
      </c>
      <c r="U27" s="227">
        <v>268965.44</v>
      </c>
      <c r="V27" s="227">
        <v>20000</v>
      </c>
      <c r="W27" s="227"/>
      <c r="X27" s="227">
        <v>54000</v>
      </c>
      <c r="Y27" s="227">
        <v>18660</v>
      </c>
      <c r="Z27" s="227">
        <f t="shared" si="1"/>
        <v>4769899.540000001</v>
      </c>
      <c r="AA27" s="227">
        <f t="shared" si="2"/>
        <v>19328316.39</v>
      </c>
      <c r="AB27" s="320">
        <v>9.66</v>
      </c>
      <c r="AC27" s="320"/>
      <c r="AD27" s="320"/>
      <c r="AE27" s="320">
        <v>2.35</v>
      </c>
      <c r="AF27" s="320"/>
      <c r="AG27" s="320"/>
      <c r="AH27" s="320">
        <v>7.76</v>
      </c>
      <c r="AI27" s="244">
        <v>14823118.21</v>
      </c>
      <c r="AJ27" s="244">
        <v>11096223.59</v>
      </c>
    </row>
    <row r="28" spans="1:36" ht="19.5">
      <c r="A28" s="228" t="s">
        <v>890</v>
      </c>
      <c r="B28" s="308">
        <v>1475760.43</v>
      </c>
      <c r="C28" s="307">
        <v>104695.22</v>
      </c>
      <c r="D28" s="307">
        <v>17640.84</v>
      </c>
      <c r="E28" s="227">
        <v>35516</v>
      </c>
      <c r="F28" s="227">
        <v>0</v>
      </c>
      <c r="G28" s="227">
        <v>0</v>
      </c>
      <c r="H28" s="227">
        <v>22084.08</v>
      </c>
      <c r="I28" s="227">
        <v>0</v>
      </c>
      <c r="J28" s="227">
        <v>122857.35</v>
      </c>
      <c r="K28" s="227"/>
      <c r="L28" s="227"/>
      <c r="M28" s="227"/>
      <c r="N28" s="307">
        <v>173602.77</v>
      </c>
      <c r="O28" s="227">
        <f t="shared" si="0"/>
        <v>1952156.6900000002</v>
      </c>
      <c r="P28" s="227">
        <v>134500</v>
      </c>
      <c r="Q28" s="227">
        <v>0</v>
      </c>
      <c r="R28" s="227">
        <v>21326.44</v>
      </c>
      <c r="S28" s="227"/>
      <c r="T28" s="227">
        <v>28344.3</v>
      </c>
      <c r="U28" s="227">
        <v>32406.79</v>
      </c>
      <c r="V28" s="227">
        <v>29016.4</v>
      </c>
      <c r="W28" s="227"/>
      <c r="X28" s="227"/>
      <c r="Y28" s="227">
        <v>31800</v>
      </c>
      <c r="Z28" s="227">
        <f t="shared" si="1"/>
        <v>277393.93</v>
      </c>
      <c r="AA28" s="227">
        <f t="shared" si="2"/>
        <v>2229550.62</v>
      </c>
      <c r="AB28" s="320">
        <v>24.75</v>
      </c>
      <c r="AC28" s="320"/>
      <c r="AD28" s="320"/>
      <c r="AE28" s="320">
        <v>-92.5</v>
      </c>
      <c r="AF28" s="320"/>
      <c r="AG28" s="320"/>
      <c r="AH28" s="320">
        <v>-57.66</v>
      </c>
      <c r="AI28" s="244">
        <v>1737492.67</v>
      </c>
      <c r="AJ28" s="244">
        <v>2977249.4</v>
      </c>
    </row>
    <row r="29" spans="1:36" ht="19.5">
      <c r="A29" s="228" t="s">
        <v>891</v>
      </c>
      <c r="B29" s="311">
        <v>1595738</v>
      </c>
      <c r="C29" s="307">
        <v>111626.4</v>
      </c>
      <c r="D29" s="307">
        <v>18015.47</v>
      </c>
      <c r="E29" s="227">
        <v>64760</v>
      </c>
      <c r="F29" s="227">
        <v>0</v>
      </c>
      <c r="G29" s="227">
        <v>0</v>
      </c>
      <c r="H29" s="227">
        <v>10896.12</v>
      </c>
      <c r="I29" s="227">
        <v>0</v>
      </c>
      <c r="J29" s="227">
        <v>122857.35</v>
      </c>
      <c r="K29" s="227"/>
      <c r="L29" s="227"/>
      <c r="M29" s="227"/>
      <c r="N29" s="306">
        <v>59028.04</v>
      </c>
      <c r="O29" s="227">
        <f t="shared" si="0"/>
        <v>1982921.3800000001</v>
      </c>
      <c r="P29" s="227">
        <v>164940</v>
      </c>
      <c r="Q29" s="227">
        <v>14800</v>
      </c>
      <c r="R29" s="227">
        <v>274604</v>
      </c>
      <c r="S29" s="227"/>
      <c r="T29" s="227">
        <v>0</v>
      </c>
      <c r="U29" s="227">
        <v>79938.4</v>
      </c>
      <c r="V29" s="227">
        <v>0</v>
      </c>
      <c r="W29" s="227"/>
      <c r="X29" s="227"/>
      <c r="Y29" s="227">
        <v>0</v>
      </c>
      <c r="Z29" s="227">
        <f t="shared" si="1"/>
        <v>534282.4</v>
      </c>
      <c r="AA29" s="227">
        <f t="shared" si="2"/>
        <v>2517203.7800000003</v>
      </c>
      <c r="AB29" s="320">
        <v>-3.41</v>
      </c>
      <c r="AC29" s="320"/>
      <c r="AD29" s="320"/>
      <c r="AE29" s="320">
        <v>-34.59</v>
      </c>
      <c r="AF29" s="320"/>
      <c r="AG29" s="320"/>
      <c r="AH29" s="320">
        <v>-12.29</v>
      </c>
      <c r="AI29" s="244">
        <v>2847041.62</v>
      </c>
      <c r="AJ29" s="244">
        <v>3971320.98</v>
      </c>
    </row>
    <row r="30" spans="1:36" ht="20.25" thickBot="1">
      <c r="A30" s="236" t="s">
        <v>676</v>
      </c>
      <c r="B30" s="237">
        <f>SUM(B8:B29)</f>
        <v>1071790383.5</v>
      </c>
      <c r="C30" s="237">
        <f aca="true" t="shared" si="3" ref="C30:O30">SUM(C8:C29)</f>
        <v>63393511.85999999</v>
      </c>
      <c r="D30" s="237">
        <f>SUM(D8:D29)</f>
        <v>41393441.07000001</v>
      </c>
      <c r="E30" s="237">
        <f>SUM(E8:E29)</f>
        <v>69560278.17999999</v>
      </c>
      <c r="F30" s="237">
        <f t="shared" si="3"/>
        <v>32548</v>
      </c>
      <c r="G30" s="237">
        <f t="shared" si="3"/>
        <v>4053890.39</v>
      </c>
      <c r="H30" s="237">
        <f t="shared" si="3"/>
        <v>2302524.0300000003</v>
      </c>
      <c r="I30" s="237">
        <f t="shared" si="3"/>
        <v>1681648.29</v>
      </c>
      <c r="J30" s="237">
        <f t="shared" si="3"/>
        <v>12654307.5</v>
      </c>
      <c r="K30" s="237">
        <f t="shared" si="3"/>
        <v>1728000</v>
      </c>
      <c r="L30" s="237">
        <f t="shared" si="3"/>
        <v>41536710</v>
      </c>
      <c r="M30" s="237">
        <f t="shared" si="3"/>
        <v>4322000</v>
      </c>
      <c r="N30" s="237">
        <f>SUM(N8:N29)</f>
        <v>59738447.31</v>
      </c>
      <c r="O30" s="237">
        <f t="shared" si="3"/>
        <v>1374187690.1300004</v>
      </c>
      <c r="P30" s="237">
        <f>SUM(P8:P29)</f>
        <v>52821919.49</v>
      </c>
      <c r="Q30" s="237">
        <f aca="true" t="shared" si="4" ref="Q30:Y30">SUM(Q8:Q29)</f>
        <v>49808430.28</v>
      </c>
      <c r="R30" s="237">
        <f>SUM(R8:R29)</f>
        <v>61805603.59</v>
      </c>
      <c r="S30" s="237">
        <f>SUM(S8:S29)</f>
        <v>29813962</v>
      </c>
      <c r="T30" s="237">
        <f t="shared" si="4"/>
        <v>10202723.89</v>
      </c>
      <c r="U30" s="237">
        <f t="shared" si="4"/>
        <v>61962334.669999994</v>
      </c>
      <c r="V30" s="237">
        <f t="shared" si="4"/>
        <v>63958874.699999996</v>
      </c>
      <c r="W30" s="237">
        <f t="shared" si="4"/>
        <v>9087613.42</v>
      </c>
      <c r="X30" s="237">
        <f t="shared" si="4"/>
        <v>5190699.21</v>
      </c>
      <c r="Y30" s="237">
        <f t="shared" si="4"/>
        <v>116132134.49000001</v>
      </c>
      <c r="Z30" s="238">
        <f>P30+Q30+R30+S30+T30+U30+V30+W30+X30+Y30</f>
        <v>460784295.74</v>
      </c>
      <c r="AA30" s="238">
        <f>O30+Z30</f>
        <v>1834971985.8700004</v>
      </c>
      <c r="AB30" s="329">
        <v>6.04</v>
      </c>
      <c r="AC30" s="330"/>
      <c r="AD30" s="330"/>
      <c r="AE30" s="329">
        <v>-3.48</v>
      </c>
      <c r="AF30" s="330"/>
      <c r="AG30" s="330"/>
      <c r="AH30" s="329">
        <v>3.48</v>
      </c>
      <c r="AI30" s="249">
        <v>1717194651.7099998</v>
      </c>
      <c r="AJ30" s="249">
        <v>1564968264.83</v>
      </c>
    </row>
    <row r="31" spans="1:34" ht="20.25" thickTop="1">
      <c r="A31" s="239"/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1"/>
      <c r="AB31" s="241"/>
      <c r="AC31" s="241"/>
      <c r="AD31" s="250"/>
      <c r="AE31" s="241"/>
      <c r="AF31" s="250"/>
      <c r="AG31" s="250"/>
      <c r="AH31" s="241"/>
    </row>
    <row r="32" spans="1:34" ht="19.5">
      <c r="A32" s="239"/>
      <c r="B32" s="240"/>
      <c r="C32" s="306"/>
      <c r="E32" s="240"/>
      <c r="F32" s="240"/>
      <c r="G32" s="240"/>
      <c r="H32" s="240"/>
      <c r="I32" s="240"/>
      <c r="J32" s="240"/>
      <c r="K32" s="240"/>
      <c r="L32" s="240"/>
      <c r="M32" s="240"/>
      <c r="O32" s="251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1"/>
      <c r="AB32" s="241"/>
      <c r="AC32" s="241"/>
      <c r="AD32" s="250"/>
      <c r="AE32" s="241"/>
      <c r="AF32" s="250"/>
      <c r="AG32" s="250"/>
      <c r="AH32" s="241"/>
    </row>
    <row r="33" spans="1:34" ht="19.5">
      <c r="A33" s="239"/>
      <c r="B33" s="240"/>
      <c r="C33" s="306"/>
      <c r="E33" s="240"/>
      <c r="F33" s="240"/>
      <c r="G33" s="240"/>
      <c r="H33" s="240"/>
      <c r="I33" s="240"/>
      <c r="J33" s="240"/>
      <c r="K33" s="240"/>
      <c r="L33" s="240"/>
      <c r="M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240"/>
      <c r="AA33" s="241"/>
      <c r="AB33" s="241"/>
      <c r="AC33" s="241"/>
      <c r="AD33" s="250"/>
      <c r="AE33" s="241"/>
      <c r="AF33" s="250"/>
      <c r="AG33" s="250"/>
      <c r="AH33" s="241"/>
    </row>
    <row r="34" spans="1:34" ht="19.5">
      <c r="A34" s="239"/>
      <c r="B34" s="306"/>
      <c r="C34" s="306"/>
      <c r="E34" s="240"/>
      <c r="F34" s="240"/>
      <c r="G34" s="240"/>
      <c r="H34" s="240"/>
      <c r="I34" s="240"/>
      <c r="J34" s="240"/>
      <c r="K34" s="240"/>
      <c r="L34" s="240"/>
      <c r="M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241"/>
      <c r="AB34" s="241"/>
      <c r="AC34" s="241"/>
      <c r="AD34" s="250"/>
      <c r="AE34" s="241"/>
      <c r="AF34" s="250"/>
      <c r="AG34" s="250"/>
      <c r="AH34" s="241"/>
    </row>
    <row r="35" spans="1:34" ht="19.5">
      <c r="A35" s="239"/>
      <c r="B35" s="306"/>
      <c r="C35" s="306"/>
      <c r="E35" s="240"/>
      <c r="F35" s="240"/>
      <c r="G35" s="240"/>
      <c r="H35" s="240"/>
      <c r="I35" s="240"/>
      <c r="J35" s="240"/>
      <c r="K35" s="240"/>
      <c r="L35" s="240"/>
      <c r="M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1"/>
      <c r="AB35" s="241"/>
      <c r="AC35" s="241"/>
      <c r="AD35" s="250"/>
      <c r="AE35" s="241"/>
      <c r="AF35" s="250"/>
      <c r="AG35" s="250"/>
      <c r="AH35" s="241"/>
    </row>
    <row r="36" spans="1:34" ht="19.5">
      <c r="A36" s="239"/>
      <c r="B36" s="306"/>
      <c r="C36" s="306"/>
      <c r="E36" s="240"/>
      <c r="F36" s="240"/>
      <c r="G36" s="240"/>
      <c r="H36" s="240"/>
      <c r="I36" s="240"/>
      <c r="J36" s="240"/>
      <c r="K36" s="240"/>
      <c r="L36" s="240"/>
      <c r="M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1"/>
      <c r="AB36" s="241"/>
      <c r="AC36" s="241"/>
      <c r="AD36" s="250"/>
      <c r="AE36" s="241"/>
      <c r="AF36" s="250"/>
      <c r="AG36" s="250"/>
      <c r="AH36" s="241"/>
    </row>
    <row r="37" spans="1:34" ht="19.5">
      <c r="A37" s="239"/>
      <c r="B37" s="306"/>
      <c r="C37" s="306"/>
      <c r="E37" s="240"/>
      <c r="F37" s="240"/>
      <c r="G37" s="240"/>
      <c r="H37" s="240"/>
      <c r="I37" s="240"/>
      <c r="J37" s="240"/>
      <c r="K37" s="240"/>
      <c r="L37" s="240"/>
      <c r="M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1"/>
      <c r="AB37" s="241"/>
      <c r="AC37" s="241"/>
      <c r="AD37" s="250"/>
      <c r="AE37" s="241"/>
      <c r="AF37" s="250"/>
      <c r="AG37" s="250"/>
      <c r="AH37" s="241"/>
    </row>
    <row r="38" spans="1:34" ht="19.5">
      <c r="A38" s="239"/>
      <c r="B38" s="306"/>
      <c r="C38" s="306"/>
      <c r="E38" s="240"/>
      <c r="F38" s="240"/>
      <c r="G38" s="240"/>
      <c r="H38" s="240"/>
      <c r="I38" s="240"/>
      <c r="J38" s="240"/>
      <c r="K38" s="240"/>
      <c r="L38" s="240"/>
      <c r="M38" s="240"/>
      <c r="O38" s="240"/>
      <c r="P38" s="240"/>
      <c r="Q38" s="240"/>
      <c r="R38" s="240"/>
      <c r="S38" s="240"/>
      <c r="T38" s="240"/>
      <c r="U38" s="240"/>
      <c r="V38" s="240"/>
      <c r="W38" s="240"/>
      <c r="X38" s="240"/>
      <c r="Y38" s="240"/>
      <c r="Z38" s="240"/>
      <c r="AA38" s="241"/>
      <c r="AB38" s="241"/>
      <c r="AC38" s="241"/>
      <c r="AD38" s="250"/>
      <c r="AE38" s="241"/>
      <c r="AF38" s="250"/>
      <c r="AG38" s="250"/>
      <c r="AH38" s="241"/>
    </row>
    <row r="39" spans="1:34" ht="19.5">
      <c r="A39" s="239"/>
      <c r="B39" s="306"/>
      <c r="C39" s="306"/>
      <c r="E39" s="240"/>
      <c r="F39" s="240"/>
      <c r="G39" s="240"/>
      <c r="H39" s="240"/>
      <c r="I39" s="240"/>
      <c r="J39" s="240"/>
      <c r="K39" s="240"/>
      <c r="L39" s="240"/>
      <c r="M39" s="240"/>
      <c r="O39" s="240"/>
      <c r="P39" s="240"/>
      <c r="Q39" s="240"/>
      <c r="R39" s="240"/>
      <c r="S39" s="240"/>
      <c r="T39" s="240"/>
      <c r="U39" s="240"/>
      <c r="V39" s="240"/>
      <c r="W39" s="240"/>
      <c r="X39" s="240"/>
      <c r="Y39" s="240"/>
      <c r="Z39" s="240"/>
      <c r="AA39" s="241"/>
      <c r="AB39" s="241"/>
      <c r="AC39" s="241"/>
      <c r="AD39" s="250"/>
      <c r="AE39" s="241"/>
      <c r="AF39" s="250"/>
      <c r="AG39" s="250"/>
      <c r="AH39" s="241"/>
    </row>
    <row r="40" spans="1:34" ht="19.5">
      <c r="A40" s="239"/>
      <c r="B40" s="306"/>
      <c r="C40" s="306"/>
      <c r="E40" s="240"/>
      <c r="F40" s="240"/>
      <c r="G40" s="240"/>
      <c r="H40" s="240"/>
      <c r="I40" s="240"/>
      <c r="J40" s="240"/>
      <c r="K40" s="240"/>
      <c r="L40" s="240"/>
      <c r="M40" s="240"/>
      <c r="O40" s="240"/>
      <c r="P40" s="240"/>
      <c r="Q40" s="240"/>
      <c r="R40" s="240"/>
      <c r="S40" s="240"/>
      <c r="T40" s="240"/>
      <c r="U40" s="240"/>
      <c r="V40" s="240"/>
      <c r="W40" s="240"/>
      <c r="X40" s="240"/>
      <c r="Y40" s="240"/>
      <c r="Z40" s="240"/>
      <c r="AA40" s="241"/>
      <c r="AB40" s="241"/>
      <c r="AC40" s="241"/>
      <c r="AD40" s="250"/>
      <c r="AE40" s="241"/>
      <c r="AF40" s="250"/>
      <c r="AG40" s="250"/>
      <c r="AH40" s="241"/>
    </row>
    <row r="41" spans="1:34" ht="19.5">
      <c r="A41" s="239"/>
      <c r="B41" s="306"/>
      <c r="C41" s="306"/>
      <c r="E41" s="240"/>
      <c r="F41" s="240"/>
      <c r="G41" s="240"/>
      <c r="H41" s="240"/>
      <c r="I41" s="240"/>
      <c r="J41" s="240"/>
      <c r="K41" s="240"/>
      <c r="L41" s="240"/>
      <c r="M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1"/>
      <c r="AB41" s="241"/>
      <c r="AC41" s="241"/>
      <c r="AD41" s="250"/>
      <c r="AE41" s="241"/>
      <c r="AF41" s="250"/>
      <c r="AG41" s="250"/>
      <c r="AH41" s="241"/>
    </row>
    <row r="42" spans="1:34" ht="19.5">
      <c r="A42" s="239"/>
      <c r="B42" s="306"/>
      <c r="C42" s="306"/>
      <c r="E42" s="240"/>
      <c r="F42" s="240"/>
      <c r="G42" s="240"/>
      <c r="H42" s="240"/>
      <c r="I42" s="240"/>
      <c r="J42" s="240"/>
      <c r="K42" s="240"/>
      <c r="L42" s="240"/>
      <c r="M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1"/>
      <c r="AB42" s="241"/>
      <c r="AC42" s="241"/>
      <c r="AD42" s="250"/>
      <c r="AE42" s="241"/>
      <c r="AF42" s="250"/>
      <c r="AG42" s="250"/>
      <c r="AH42" s="241"/>
    </row>
    <row r="43" spans="1:34" ht="19.5">
      <c r="A43" s="239"/>
      <c r="B43" s="306"/>
      <c r="C43" s="306"/>
      <c r="E43" s="240"/>
      <c r="F43" s="240"/>
      <c r="G43" s="240"/>
      <c r="H43" s="240"/>
      <c r="I43" s="240"/>
      <c r="J43" s="240"/>
      <c r="K43" s="240"/>
      <c r="L43" s="240"/>
      <c r="M43" s="240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41"/>
      <c r="AB43" s="241"/>
      <c r="AC43" s="241"/>
      <c r="AD43" s="250"/>
      <c r="AE43" s="241"/>
      <c r="AF43" s="250"/>
      <c r="AG43" s="250"/>
      <c r="AH43" s="241"/>
    </row>
    <row r="44" spans="1:34" ht="19.5">
      <c r="A44" s="239"/>
      <c r="B44" s="306"/>
      <c r="C44" s="8"/>
      <c r="D44" s="8"/>
      <c r="E44" s="240"/>
      <c r="F44" s="240"/>
      <c r="G44" s="240"/>
      <c r="H44" s="240"/>
      <c r="I44" s="240"/>
      <c r="J44" s="240"/>
      <c r="K44" s="240"/>
      <c r="L44" s="240"/>
      <c r="M44" s="240"/>
      <c r="N44" s="8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  <c r="AA44" s="241"/>
      <c r="AB44" s="241"/>
      <c r="AC44" s="241"/>
      <c r="AD44" s="250"/>
      <c r="AE44" s="241"/>
      <c r="AF44" s="250"/>
      <c r="AG44" s="250"/>
      <c r="AH44" s="241"/>
    </row>
    <row r="45" spans="1:34" ht="19.5">
      <c r="A45" s="239"/>
      <c r="B45" s="306"/>
      <c r="C45" s="306"/>
      <c r="E45" s="240"/>
      <c r="F45" s="240"/>
      <c r="G45" s="240"/>
      <c r="H45" s="240"/>
      <c r="I45" s="240"/>
      <c r="J45" s="240"/>
      <c r="K45" s="240"/>
      <c r="L45" s="240"/>
      <c r="M45" s="240"/>
      <c r="O45" s="240"/>
      <c r="P45" s="240"/>
      <c r="Q45" s="240"/>
      <c r="R45" s="240"/>
      <c r="S45" s="240"/>
      <c r="T45" s="240"/>
      <c r="U45" s="240"/>
      <c r="V45" s="240"/>
      <c r="W45" s="240"/>
      <c r="X45" s="240"/>
      <c r="Y45" s="240"/>
      <c r="Z45" s="240"/>
      <c r="AA45" s="241"/>
      <c r="AB45" s="241"/>
      <c r="AC45" s="241"/>
      <c r="AD45" s="250"/>
      <c r="AE45" s="241"/>
      <c r="AF45" s="250"/>
      <c r="AG45" s="250"/>
      <c r="AH45" s="241"/>
    </row>
    <row r="46" spans="1:34" ht="19.5">
      <c r="A46" s="239"/>
      <c r="B46" s="240"/>
      <c r="C46" s="306"/>
      <c r="E46" s="240"/>
      <c r="F46" s="240"/>
      <c r="G46" s="240"/>
      <c r="H46" s="240"/>
      <c r="I46" s="240"/>
      <c r="J46" s="240"/>
      <c r="K46" s="240"/>
      <c r="L46" s="240"/>
      <c r="M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  <c r="AA46" s="241"/>
      <c r="AB46" s="241"/>
      <c r="AC46" s="241"/>
      <c r="AD46" s="250"/>
      <c r="AE46" s="241"/>
      <c r="AF46" s="250"/>
      <c r="AG46" s="250"/>
      <c r="AH46" s="241"/>
    </row>
    <row r="47" spans="1:34" ht="19.5">
      <c r="A47" s="239"/>
      <c r="B47" s="240"/>
      <c r="C47" s="306"/>
      <c r="E47" s="240"/>
      <c r="F47" s="240"/>
      <c r="G47" s="240"/>
      <c r="H47" s="240"/>
      <c r="I47" s="240"/>
      <c r="J47" s="240"/>
      <c r="K47" s="240"/>
      <c r="L47" s="240"/>
      <c r="M47" s="240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40"/>
      <c r="AA47" s="241"/>
      <c r="AB47" s="241"/>
      <c r="AC47" s="241"/>
      <c r="AD47" s="250"/>
      <c r="AE47" s="241"/>
      <c r="AF47" s="250"/>
      <c r="AG47" s="250"/>
      <c r="AH47" s="241"/>
    </row>
    <row r="48" spans="1:34" ht="19.5">
      <c r="A48" s="239"/>
      <c r="B48" s="240"/>
      <c r="C48" s="306"/>
      <c r="E48" s="240"/>
      <c r="F48" s="240"/>
      <c r="G48" s="240"/>
      <c r="H48" s="240"/>
      <c r="I48" s="240"/>
      <c r="J48" s="240"/>
      <c r="K48" s="240"/>
      <c r="L48" s="240"/>
      <c r="M48" s="240"/>
      <c r="O48" s="240"/>
      <c r="P48" s="240"/>
      <c r="Q48" s="240"/>
      <c r="R48" s="240"/>
      <c r="S48" s="240"/>
      <c r="T48" s="240"/>
      <c r="U48" s="240"/>
      <c r="V48" s="240"/>
      <c r="W48" s="240"/>
      <c r="X48" s="240"/>
      <c r="Y48" s="240"/>
      <c r="Z48" s="240"/>
      <c r="AA48" s="241"/>
      <c r="AB48" s="241"/>
      <c r="AC48" s="241"/>
      <c r="AD48" s="250"/>
      <c r="AE48" s="241"/>
      <c r="AF48" s="250"/>
      <c r="AG48" s="250"/>
      <c r="AH48" s="241"/>
    </row>
    <row r="49" spans="1:33" ht="19.5">
      <c r="A49" s="239"/>
      <c r="B49" s="240"/>
      <c r="C49" s="306"/>
      <c r="E49" s="240"/>
      <c r="F49" s="240"/>
      <c r="G49" s="240"/>
      <c r="H49" s="240"/>
      <c r="I49" s="240"/>
      <c r="J49" s="240"/>
      <c r="K49" s="240"/>
      <c r="L49" s="240"/>
      <c r="M49" s="240"/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240"/>
      <c r="Z49" s="240"/>
      <c r="AA49" s="241"/>
      <c r="AB49" s="241"/>
      <c r="AC49" s="241"/>
      <c r="AD49" s="250"/>
      <c r="AE49" s="241"/>
      <c r="AF49" s="250"/>
      <c r="AG49" s="250"/>
    </row>
    <row r="50" ht="19.5">
      <c r="C50" s="306"/>
    </row>
    <row r="51" spans="4:14" ht="19.5">
      <c r="D51" s="312"/>
      <c r="N51" s="312">
        <f>SUM(N8:N44)</f>
        <v>119476894.62</v>
      </c>
    </row>
  </sheetData>
  <sheetProtection password="CC6F" sheet="1" formatCells="0" formatColumns="0" formatRows="0" insertColumns="0" insertRows="0" insertHyperlinks="0" deleteColumns="0" deleteRows="0" sort="0" autoFilter="0" pivotTables="0"/>
  <mergeCells count="15">
    <mergeCell ref="A23:E23"/>
    <mergeCell ref="D5:D6"/>
    <mergeCell ref="A3:A6"/>
    <mergeCell ref="B3:N3"/>
    <mergeCell ref="B4:N4"/>
    <mergeCell ref="E5:M5"/>
    <mergeCell ref="N5:N6"/>
    <mergeCell ref="B5:B6"/>
    <mergeCell ref="C5:C6"/>
    <mergeCell ref="AA3:AA6"/>
    <mergeCell ref="O3:O6"/>
    <mergeCell ref="P3:Y3"/>
    <mergeCell ref="Z3:Z6"/>
    <mergeCell ref="P4:Y4"/>
    <mergeCell ref="P5:Y5"/>
  </mergeCells>
  <printOptions/>
  <pageMargins left="0.36" right="0.24" top="0.47" bottom="0.44" header="0.37" footer="0.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T29"/>
  <sheetViews>
    <sheetView tabSelected="1" zoomScalePageLayoutView="0" workbookViewId="0" topLeftCell="A28">
      <selection activeCell="G11" sqref="G11"/>
    </sheetView>
  </sheetViews>
  <sheetFormatPr defaultColWidth="9.140625" defaultRowHeight="12.75"/>
  <cols>
    <col min="1" max="1" width="5.8515625" style="280" customWidth="1"/>
    <col min="2" max="2" width="22.7109375" style="41" customWidth="1"/>
    <col min="3" max="4" width="13.57421875" style="215" customWidth="1"/>
    <col min="5" max="5" width="14.00390625" style="242" customWidth="1"/>
    <col min="6" max="7" width="13.57421875" style="215" customWidth="1"/>
    <col min="8" max="8" width="14.00390625" style="242" customWidth="1"/>
    <col min="9" max="9" width="11.7109375" style="281" customWidth="1"/>
    <col min="10" max="12" width="14.57421875" style="258" hidden="1" customWidth="1"/>
    <col min="13" max="13" width="11.8515625" style="281" customWidth="1"/>
    <col min="14" max="16" width="14.57421875" style="282" hidden="1" customWidth="1"/>
    <col min="17" max="17" width="11.57421875" style="283" customWidth="1"/>
    <col min="18" max="18" width="15.28125" style="41" customWidth="1"/>
    <col min="19" max="20" width="15.57421875" style="41" customWidth="1"/>
    <col min="21" max="16384" width="9.140625" style="41" customWidth="1"/>
  </cols>
  <sheetData>
    <row r="1" spans="1:20" s="255" customFormat="1" ht="24" customHeight="1">
      <c r="A1" s="519" t="s">
        <v>446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  <c r="P1" s="519"/>
      <c r="Q1" s="519"/>
      <c r="R1" s="254"/>
      <c r="S1" s="254"/>
      <c r="T1" s="254"/>
    </row>
    <row r="2" spans="1:17" s="255" customFormat="1" ht="24" customHeight="1">
      <c r="A2" s="525" t="s">
        <v>918</v>
      </c>
      <c r="B2" s="525"/>
      <c r="C2" s="525"/>
      <c r="D2" s="525"/>
      <c r="E2" s="525"/>
      <c r="F2" s="181"/>
      <c r="G2" s="181"/>
      <c r="H2" s="27"/>
      <c r="I2" s="182"/>
      <c r="J2" s="213"/>
      <c r="K2" s="213"/>
      <c r="L2" s="213"/>
      <c r="M2" s="182"/>
      <c r="N2" s="214"/>
      <c r="O2" s="214"/>
      <c r="P2" s="214"/>
      <c r="Q2" s="183" t="s">
        <v>904</v>
      </c>
    </row>
    <row r="3" spans="1:17" s="255" customFormat="1" ht="7.5" customHeight="1">
      <c r="A3" s="261"/>
      <c r="B3" s="261"/>
      <c r="C3" s="216"/>
      <c r="D3" s="216"/>
      <c r="E3" s="256"/>
      <c r="F3" s="216"/>
      <c r="G3" s="216"/>
      <c r="H3" s="256"/>
      <c r="I3" s="257"/>
      <c r="J3" s="258"/>
      <c r="K3" s="258"/>
      <c r="L3" s="258"/>
      <c r="M3" s="257"/>
      <c r="N3" s="259"/>
      <c r="O3" s="259"/>
      <c r="P3" s="259"/>
      <c r="Q3" s="260"/>
    </row>
    <row r="4" spans="1:17" s="44" customFormat="1" ht="21.75" customHeight="1">
      <c r="A4" s="262"/>
      <c r="B4" s="263"/>
      <c r="C4" s="526" t="s">
        <v>741</v>
      </c>
      <c r="D4" s="527"/>
      <c r="E4" s="528"/>
      <c r="F4" s="526" t="s">
        <v>447</v>
      </c>
      <c r="G4" s="527"/>
      <c r="H4" s="528"/>
      <c r="I4" s="520" t="s">
        <v>905</v>
      </c>
      <c r="J4" s="521"/>
      <c r="K4" s="521"/>
      <c r="L4" s="521"/>
      <c r="M4" s="521"/>
      <c r="N4" s="521"/>
      <c r="O4" s="521"/>
      <c r="P4" s="521"/>
      <c r="Q4" s="522"/>
    </row>
    <row r="5" spans="1:17" s="44" customFormat="1" ht="24" customHeight="1">
      <c r="A5" s="264" t="s">
        <v>906</v>
      </c>
      <c r="B5" s="264" t="s">
        <v>907</v>
      </c>
      <c r="C5" s="497" t="s">
        <v>908</v>
      </c>
      <c r="D5" s="497" t="s">
        <v>909</v>
      </c>
      <c r="E5" s="517" t="s">
        <v>784</v>
      </c>
      <c r="F5" s="497" t="s">
        <v>908</v>
      </c>
      <c r="G5" s="497" t="s">
        <v>909</v>
      </c>
      <c r="H5" s="517" t="s">
        <v>784</v>
      </c>
      <c r="I5" s="265" t="s">
        <v>908</v>
      </c>
      <c r="J5" s="266" t="s">
        <v>911</v>
      </c>
      <c r="K5" s="266" t="s">
        <v>305</v>
      </c>
      <c r="L5" s="266" t="s">
        <v>910</v>
      </c>
      <c r="M5" s="265" t="s">
        <v>909</v>
      </c>
      <c r="N5" s="267" t="s">
        <v>941</v>
      </c>
      <c r="O5" s="267" t="s">
        <v>941</v>
      </c>
      <c r="P5" s="267" t="s">
        <v>910</v>
      </c>
      <c r="Q5" s="268" t="s">
        <v>941</v>
      </c>
    </row>
    <row r="6" spans="1:17" s="44" customFormat="1" ht="20.25" customHeight="1">
      <c r="A6" s="269"/>
      <c r="B6" s="269"/>
      <c r="C6" s="499"/>
      <c r="D6" s="499"/>
      <c r="E6" s="518"/>
      <c r="F6" s="499"/>
      <c r="G6" s="499"/>
      <c r="H6" s="518"/>
      <c r="I6" s="270" t="s">
        <v>912</v>
      </c>
      <c r="J6" s="271"/>
      <c r="K6" s="271"/>
      <c r="L6" s="271"/>
      <c r="M6" s="270" t="s">
        <v>912</v>
      </c>
      <c r="N6" s="272" t="s">
        <v>913</v>
      </c>
      <c r="O6" s="272" t="s">
        <v>306</v>
      </c>
      <c r="P6" s="272"/>
      <c r="Q6" s="273" t="s">
        <v>912</v>
      </c>
    </row>
    <row r="7" spans="1:17" ht="24" customHeight="1">
      <c r="A7" s="274">
        <v>1</v>
      </c>
      <c r="B7" s="228" t="s">
        <v>771</v>
      </c>
      <c r="C7" s="227"/>
      <c r="D7" s="227">
        <v>2607209</v>
      </c>
      <c r="E7" s="275">
        <f>F7+D7</f>
        <v>2607209</v>
      </c>
      <c r="F7" s="227"/>
      <c r="G7" s="227">
        <v>2728116.5</v>
      </c>
      <c r="H7" s="275">
        <f>F7+G7</f>
        <v>2728116.5</v>
      </c>
      <c r="I7" s="276"/>
      <c r="J7" s="277"/>
      <c r="K7" s="277"/>
      <c r="L7" s="277"/>
      <c r="M7" s="276" t="s">
        <v>448</v>
      </c>
      <c r="N7" s="278"/>
      <c r="O7" s="278"/>
      <c r="P7" s="278"/>
      <c r="Q7" s="276" t="s">
        <v>448</v>
      </c>
    </row>
    <row r="8" spans="1:17" ht="24" customHeight="1">
      <c r="A8" s="274">
        <v>2</v>
      </c>
      <c r="B8" s="228" t="s">
        <v>776</v>
      </c>
      <c r="C8" s="227"/>
      <c r="D8" s="227">
        <v>1631797.5</v>
      </c>
      <c r="E8" s="275">
        <f>F8+D8</f>
        <v>1631797.5</v>
      </c>
      <c r="F8" s="227"/>
      <c r="G8" s="227">
        <v>338545.2</v>
      </c>
      <c r="H8" s="275">
        <f aca="true" t="shared" si="0" ref="H8:H24">F8+G8</f>
        <v>338545.2</v>
      </c>
      <c r="I8" s="247"/>
      <c r="J8" s="279"/>
      <c r="K8" s="279"/>
      <c r="L8" s="277"/>
      <c r="M8" s="332">
        <v>-79.25</v>
      </c>
      <c r="N8" s="333"/>
      <c r="O8" s="333"/>
      <c r="P8" s="333"/>
      <c r="Q8" s="332">
        <v>-79.25</v>
      </c>
    </row>
    <row r="9" spans="1:17" ht="24" customHeight="1">
      <c r="A9" s="274">
        <v>3</v>
      </c>
      <c r="B9" s="228" t="s">
        <v>774</v>
      </c>
      <c r="C9" s="227"/>
      <c r="D9" s="227">
        <v>2786169.16</v>
      </c>
      <c r="E9" s="275">
        <f>F9+D9</f>
        <v>2786169.16</v>
      </c>
      <c r="F9" s="227"/>
      <c r="G9" s="227">
        <v>4269232.59</v>
      </c>
      <c r="H9" s="275">
        <f t="shared" si="0"/>
        <v>4269232.59</v>
      </c>
      <c r="I9" s="247"/>
      <c r="J9" s="279"/>
      <c r="K9" s="279"/>
      <c r="L9" s="277"/>
      <c r="M9" s="332">
        <v>53.23</v>
      </c>
      <c r="N9" s="333"/>
      <c r="O9" s="333"/>
      <c r="P9" s="333"/>
      <c r="Q9" s="332">
        <v>53.23</v>
      </c>
    </row>
    <row r="10" spans="1:17" ht="24" customHeight="1">
      <c r="A10" s="274">
        <v>4</v>
      </c>
      <c r="B10" s="228" t="s">
        <v>770</v>
      </c>
      <c r="C10" s="227"/>
      <c r="D10" s="227">
        <v>2446812.14</v>
      </c>
      <c r="E10" s="275">
        <f>F10+D10</f>
        <v>2446812.14</v>
      </c>
      <c r="F10" s="227"/>
      <c r="G10" s="227">
        <v>2694441.66</v>
      </c>
      <c r="H10" s="275">
        <f t="shared" si="0"/>
        <v>2694441.66</v>
      </c>
      <c r="I10" s="247"/>
      <c r="J10" s="277"/>
      <c r="K10" s="277"/>
      <c r="L10" s="277"/>
      <c r="M10" s="332">
        <v>10.12</v>
      </c>
      <c r="N10" s="333"/>
      <c r="O10" s="333"/>
      <c r="P10" s="333"/>
      <c r="Q10" s="332">
        <v>10.12</v>
      </c>
    </row>
    <row r="11" spans="1:17" ht="24" customHeight="1">
      <c r="A11" s="274">
        <v>5</v>
      </c>
      <c r="B11" s="228" t="s">
        <v>914</v>
      </c>
      <c r="C11" s="227">
        <v>3277560</v>
      </c>
      <c r="D11" s="227"/>
      <c r="E11" s="275">
        <f aca="true" t="shared" si="1" ref="E11:E25">C11+D11</f>
        <v>3277560</v>
      </c>
      <c r="F11" s="227">
        <v>3852000</v>
      </c>
      <c r="G11" s="227"/>
      <c r="H11" s="275">
        <f t="shared" si="0"/>
        <v>3852000</v>
      </c>
      <c r="I11" s="247" t="s">
        <v>449</v>
      </c>
      <c r="J11" s="279"/>
      <c r="K11" s="279"/>
      <c r="L11" s="279"/>
      <c r="M11" s="276"/>
      <c r="N11" s="278"/>
      <c r="O11" s="278"/>
      <c r="P11" s="278"/>
      <c r="Q11" s="247" t="s">
        <v>449</v>
      </c>
    </row>
    <row r="12" spans="1:17" ht="24" customHeight="1">
      <c r="A12" s="274">
        <v>6</v>
      </c>
      <c r="B12" s="228" t="s">
        <v>915</v>
      </c>
      <c r="C12" s="227">
        <v>4795085.4</v>
      </c>
      <c r="D12" s="227"/>
      <c r="E12" s="275">
        <f t="shared" si="1"/>
        <v>4795085.4</v>
      </c>
      <c r="F12" s="227">
        <v>6898043</v>
      </c>
      <c r="G12" s="227"/>
      <c r="H12" s="275">
        <f t="shared" si="0"/>
        <v>6898043</v>
      </c>
      <c r="I12" s="247" t="s">
        <v>450</v>
      </c>
      <c r="J12" s="248"/>
      <c r="K12" s="248"/>
      <c r="L12" s="248"/>
      <c r="M12" s="276"/>
      <c r="N12" s="278"/>
      <c r="O12" s="278"/>
      <c r="P12" s="278"/>
      <c r="Q12" s="247" t="s">
        <v>450</v>
      </c>
    </row>
    <row r="13" spans="1:17" ht="24" customHeight="1">
      <c r="A13" s="274">
        <v>7</v>
      </c>
      <c r="B13" s="228" t="s">
        <v>780</v>
      </c>
      <c r="C13" s="227">
        <v>240000</v>
      </c>
      <c r="D13" s="227"/>
      <c r="E13" s="275">
        <f t="shared" si="1"/>
        <v>240000</v>
      </c>
      <c r="F13" s="227">
        <v>240000</v>
      </c>
      <c r="G13" s="227"/>
      <c r="H13" s="275">
        <f t="shared" si="0"/>
        <v>240000</v>
      </c>
      <c r="I13" s="247" t="s">
        <v>762</v>
      </c>
      <c r="J13" s="248"/>
      <c r="K13" s="248"/>
      <c r="L13" s="248"/>
      <c r="M13" s="276"/>
      <c r="N13" s="278"/>
      <c r="O13" s="278"/>
      <c r="P13" s="278"/>
      <c r="Q13" s="247" t="s">
        <v>762</v>
      </c>
    </row>
    <row r="14" spans="1:17" ht="24" customHeight="1">
      <c r="A14" s="274">
        <v>8</v>
      </c>
      <c r="B14" s="228" t="s">
        <v>916</v>
      </c>
      <c r="C14" s="227">
        <v>823200</v>
      </c>
      <c r="D14" s="227"/>
      <c r="E14" s="275">
        <f t="shared" si="1"/>
        <v>823200</v>
      </c>
      <c r="F14" s="227">
        <v>1209600</v>
      </c>
      <c r="G14" s="227"/>
      <c r="H14" s="275">
        <f t="shared" si="0"/>
        <v>1209600</v>
      </c>
      <c r="I14" s="247" t="s">
        <v>451</v>
      </c>
      <c r="J14" s="248"/>
      <c r="K14" s="248"/>
      <c r="L14" s="248"/>
      <c r="M14" s="276"/>
      <c r="N14" s="278"/>
      <c r="O14" s="278"/>
      <c r="P14" s="278"/>
      <c r="Q14" s="247" t="s">
        <v>451</v>
      </c>
    </row>
    <row r="15" spans="1:17" ht="24" customHeight="1">
      <c r="A15" s="274">
        <v>9</v>
      </c>
      <c r="B15" s="228" t="s">
        <v>737</v>
      </c>
      <c r="C15" s="227">
        <v>128400</v>
      </c>
      <c r="D15" s="227"/>
      <c r="E15" s="275">
        <f t="shared" si="1"/>
        <v>128400</v>
      </c>
      <c r="F15" s="227">
        <v>180000</v>
      </c>
      <c r="G15" s="227"/>
      <c r="H15" s="275">
        <f t="shared" si="0"/>
        <v>180000</v>
      </c>
      <c r="I15" s="247" t="s">
        <v>452</v>
      </c>
      <c r="J15" s="279"/>
      <c r="K15" s="279"/>
      <c r="L15" s="279"/>
      <c r="M15" s="276"/>
      <c r="N15" s="278"/>
      <c r="O15" s="278"/>
      <c r="P15" s="278"/>
      <c r="Q15" s="247" t="s">
        <v>452</v>
      </c>
    </row>
    <row r="16" spans="1:17" ht="24" customHeight="1">
      <c r="A16" s="274">
        <v>10</v>
      </c>
      <c r="B16" s="228" t="s">
        <v>917</v>
      </c>
      <c r="C16" s="227">
        <v>126000</v>
      </c>
      <c r="D16" s="227"/>
      <c r="E16" s="275">
        <f t="shared" si="1"/>
        <v>126000</v>
      </c>
      <c r="F16" s="227">
        <v>168000</v>
      </c>
      <c r="G16" s="227"/>
      <c r="H16" s="275">
        <f t="shared" si="0"/>
        <v>168000</v>
      </c>
      <c r="I16" s="247" t="s">
        <v>453</v>
      </c>
      <c r="J16" s="279"/>
      <c r="K16" s="279"/>
      <c r="L16" s="279"/>
      <c r="M16" s="276"/>
      <c r="N16" s="278"/>
      <c r="O16" s="278"/>
      <c r="P16" s="278"/>
      <c r="Q16" s="247" t="s">
        <v>453</v>
      </c>
    </row>
    <row r="17" spans="1:17" ht="24" customHeight="1">
      <c r="A17" s="274">
        <v>11</v>
      </c>
      <c r="B17" s="228" t="s">
        <v>781</v>
      </c>
      <c r="C17" s="227">
        <v>81000</v>
      </c>
      <c r="D17" s="227"/>
      <c r="E17" s="275">
        <f t="shared" si="1"/>
        <v>81000</v>
      </c>
      <c r="F17" s="227">
        <v>81000</v>
      </c>
      <c r="G17" s="227"/>
      <c r="H17" s="275">
        <f t="shared" si="0"/>
        <v>81000</v>
      </c>
      <c r="I17" s="320">
        <v>0</v>
      </c>
      <c r="J17" s="331"/>
      <c r="K17" s="331"/>
      <c r="L17" s="331"/>
      <c r="M17" s="332"/>
      <c r="N17" s="333"/>
      <c r="O17" s="333"/>
      <c r="P17" s="333"/>
      <c r="Q17" s="320">
        <v>0</v>
      </c>
    </row>
    <row r="18" spans="1:17" ht="24" customHeight="1">
      <c r="A18" s="274">
        <v>12</v>
      </c>
      <c r="B18" s="228" t="s">
        <v>782</v>
      </c>
      <c r="C18" s="227">
        <v>2561622</v>
      </c>
      <c r="D18" s="227"/>
      <c r="E18" s="275">
        <f t="shared" si="1"/>
        <v>2561622</v>
      </c>
      <c r="F18" s="227">
        <v>2849364</v>
      </c>
      <c r="G18" s="227"/>
      <c r="H18" s="275">
        <f t="shared" si="0"/>
        <v>2849364</v>
      </c>
      <c r="I18" s="247" t="s">
        <v>454</v>
      </c>
      <c r="J18" s="279"/>
      <c r="K18" s="279"/>
      <c r="L18" s="279"/>
      <c r="M18" s="276"/>
      <c r="N18" s="278"/>
      <c r="O18" s="278"/>
      <c r="P18" s="278"/>
      <c r="Q18" s="247" t="s">
        <v>454</v>
      </c>
    </row>
    <row r="19" spans="1:17" ht="24" customHeight="1">
      <c r="A19" s="274">
        <v>13</v>
      </c>
      <c r="B19" s="228" t="s">
        <v>763</v>
      </c>
      <c r="C19" s="227">
        <v>0</v>
      </c>
      <c r="D19" s="227"/>
      <c r="E19" s="275">
        <f t="shared" si="1"/>
        <v>0</v>
      </c>
      <c r="F19" s="227">
        <v>792000</v>
      </c>
      <c r="G19" s="227"/>
      <c r="H19" s="275">
        <f t="shared" si="0"/>
        <v>792000</v>
      </c>
      <c r="I19" s="247" t="s">
        <v>762</v>
      </c>
      <c r="J19" s="279"/>
      <c r="K19" s="279"/>
      <c r="L19" s="279"/>
      <c r="M19" s="276"/>
      <c r="N19" s="278"/>
      <c r="O19" s="278"/>
      <c r="P19" s="278"/>
      <c r="Q19" s="247" t="s">
        <v>762</v>
      </c>
    </row>
    <row r="20" spans="1:17" ht="24" customHeight="1">
      <c r="A20" s="274">
        <v>14</v>
      </c>
      <c r="B20" s="228" t="s">
        <v>372</v>
      </c>
      <c r="C20" s="227">
        <v>90000</v>
      </c>
      <c r="D20" s="227"/>
      <c r="E20" s="275">
        <f t="shared" si="1"/>
        <v>90000</v>
      </c>
      <c r="F20" s="275">
        <v>90000</v>
      </c>
      <c r="G20" s="227"/>
      <c r="H20" s="275">
        <f t="shared" si="0"/>
        <v>90000</v>
      </c>
      <c r="I20" s="247" t="s">
        <v>762</v>
      </c>
      <c r="J20" s="279"/>
      <c r="K20" s="279"/>
      <c r="L20" s="279"/>
      <c r="M20" s="276"/>
      <c r="N20" s="278"/>
      <c r="O20" s="278"/>
      <c r="P20" s="278"/>
      <c r="Q20" s="247" t="s">
        <v>762</v>
      </c>
    </row>
    <row r="21" spans="1:17" ht="24" customHeight="1">
      <c r="A21" s="274">
        <v>15</v>
      </c>
      <c r="B21" s="228" t="s">
        <v>783</v>
      </c>
      <c r="C21" s="227">
        <v>0</v>
      </c>
      <c r="D21" s="227"/>
      <c r="E21" s="275">
        <f t="shared" si="1"/>
        <v>0</v>
      </c>
      <c r="F21" s="275">
        <v>1454120</v>
      </c>
      <c r="G21" s="227"/>
      <c r="H21" s="275">
        <f t="shared" si="0"/>
        <v>1454120</v>
      </c>
      <c r="I21" s="247" t="s">
        <v>762</v>
      </c>
      <c r="J21" s="279"/>
      <c r="K21" s="279"/>
      <c r="L21" s="279"/>
      <c r="M21" s="276"/>
      <c r="N21" s="278"/>
      <c r="O21" s="278"/>
      <c r="P21" s="278"/>
      <c r="Q21" s="247" t="s">
        <v>762</v>
      </c>
    </row>
    <row r="22" spans="1:17" ht="24" customHeight="1">
      <c r="A22" s="274">
        <v>16</v>
      </c>
      <c r="B22" s="228" t="s">
        <v>787</v>
      </c>
      <c r="C22" s="227">
        <v>7493857.28</v>
      </c>
      <c r="D22" s="227"/>
      <c r="E22" s="275">
        <f t="shared" si="1"/>
        <v>7493857.28</v>
      </c>
      <c r="F22" s="275">
        <v>9189313.12</v>
      </c>
      <c r="G22" s="227"/>
      <c r="H22" s="275">
        <f t="shared" si="0"/>
        <v>9189313.12</v>
      </c>
      <c r="I22" s="320">
        <v>22.62</v>
      </c>
      <c r="J22" s="332"/>
      <c r="K22" s="332"/>
      <c r="L22" s="331"/>
      <c r="M22" s="332"/>
      <c r="N22" s="333"/>
      <c r="O22" s="333"/>
      <c r="P22" s="333"/>
      <c r="Q22" s="320">
        <v>22.62</v>
      </c>
    </row>
    <row r="23" spans="1:17" ht="24" customHeight="1">
      <c r="A23" s="274">
        <v>17</v>
      </c>
      <c r="B23" s="228" t="s">
        <v>786</v>
      </c>
      <c r="C23" s="227">
        <v>92294089.57</v>
      </c>
      <c r="D23" s="227"/>
      <c r="E23" s="275">
        <f t="shared" si="1"/>
        <v>92294089.57</v>
      </c>
      <c r="F23" s="275">
        <v>37095636</v>
      </c>
      <c r="G23" s="227"/>
      <c r="H23" s="275">
        <f t="shared" si="0"/>
        <v>37095636</v>
      </c>
      <c r="I23" s="320">
        <v>-59.81</v>
      </c>
      <c r="J23" s="331"/>
      <c r="K23" s="331"/>
      <c r="L23" s="331"/>
      <c r="M23" s="332"/>
      <c r="N23" s="333"/>
      <c r="O23" s="333"/>
      <c r="P23" s="333"/>
      <c r="Q23" s="320">
        <v>-59.81</v>
      </c>
    </row>
    <row r="24" spans="1:17" ht="24" customHeight="1">
      <c r="A24" s="274">
        <v>18</v>
      </c>
      <c r="B24" s="228" t="s">
        <v>779</v>
      </c>
      <c r="C24" s="227">
        <v>9865227.33</v>
      </c>
      <c r="D24" s="227"/>
      <c r="E24" s="275">
        <f t="shared" si="1"/>
        <v>9865227.33</v>
      </c>
      <c r="F24" s="227">
        <v>26982888.13</v>
      </c>
      <c r="G24" s="227"/>
      <c r="H24" s="275">
        <f t="shared" si="0"/>
        <v>26982888.13</v>
      </c>
      <c r="I24" s="320">
        <v>173.52</v>
      </c>
      <c r="J24" s="331"/>
      <c r="K24" s="331"/>
      <c r="L24" s="331"/>
      <c r="M24" s="332"/>
      <c r="N24" s="333"/>
      <c r="O24" s="333"/>
      <c r="P24" s="333"/>
      <c r="Q24" s="320">
        <v>173.52</v>
      </c>
    </row>
    <row r="25" spans="1:17" s="255" customFormat="1" ht="24" customHeight="1" thickBot="1">
      <c r="A25" s="523" t="s">
        <v>784</v>
      </c>
      <c r="B25" s="524"/>
      <c r="C25" s="238">
        <f>SUM(C7:C24)</f>
        <v>121776041.58</v>
      </c>
      <c r="D25" s="238">
        <f>SUM(D7:D24)</f>
        <v>9471987.8</v>
      </c>
      <c r="E25" s="249">
        <f t="shared" si="1"/>
        <v>131248029.38</v>
      </c>
      <c r="F25" s="238">
        <f>SUM(F7:F24)</f>
        <v>91081964.25</v>
      </c>
      <c r="G25" s="238">
        <f>SUM(G7:G24)</f>
        <v>10030335.95</v>
      </c>
      <c r="H25" s="249">
        <f>SUM(H7:H24)</f>
        <v>101112300.19999999</v>
      </c>
      <c r="I25" s="329">
        <v>-25.21</v>
      </c>
      <c r="J25" s="334"/>
      <c r="K25" s="334"/>
      <c r="L25" s="334"/>
      <c r="M25" s="335">
        <v>5.89</v>
      </c>
      <c r="N25" s="336"/>
      <c r="O25" s="336"/>
      <c r="P25" s="336"/>
      <c r="Q25" s="337">
        <v>-22.96</v>
      </c>
    </row>
    <row r="26" ht="20.25" thickTop="1">
      <c r="H26" s="242">
        <f>101112300.2-H25</f>
        <v>0</v>
      </c>
    </row>
    <row r="27" ht="19.5">
      <c r="O27" s="282">
        <f>O25-N25</f>
        <v>0</v>
      </c>
    </row>
    <row r="29" ht="19.5">
      <c r="R29" s="41" t="s">
        <v>885</v>
      </c>
    </row>
  </sheetData>
  <sheetProtection password="CC6F" sheet="1" formatCells="0" formatColumns="0" formatRows="0" insertColumns="0" insertRows="0" insertHyperlinks="0" deleteColumns="0" deleteRows="0" sort="0" autoFilter="0" pivotTables="0"/>
  <mergeCells count="12">
    <mergeCell ref="A25:B25"/>
    <mergeCell ref="A2:E2"/>
    <mergeCell ref="C4:E4"/>
    <mergeCell ref="F4:H4"/>
    <mergeCell ref="C5:C6"/>
    <mergeCell ref="D5:D6"/>
    <mergeCell ref="E5:E6"/>
    <mergeCell ref="F5:F6"/>
    <mergeCell ref="G5:G6"/>
    <mergeCell ref="H5:H6"/>
    <mergeCell ref="A1:Q1"/>
    <mergeCell ref="I4:Q4"/>
  </mergeCells>
  <printOptions/>
  <pageMargins left="0.2" right="0.18" top="0.27" bottom="0.17" header="0.27" footer="0.3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M24"/>
  <sheetViews>
    <sheetView zoomScalePageLayoutView="0" workbookViewId="0" topLeftCell="A1">
      <pane xSplit="1" ySplit="4" topLeftCell="B2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8" sqref="D8"/>
    </sheetView>
  </sheetViews>
  <sheetFormatPr defaultColWidth="18.7109375" defaultRowHeight="12.75"/>
  <cols>
    <col min="1" max="1" width="50.28125" style="8" customWidth="1"/>
    <col min="2" max="2" width="13.8515625" style="8" customWidth="1"/>
    <col min="3" max="3" width="12.8515625" style="8" customWidth="1"/>
    <col min="4" max="4" width="12.57421875" style="8" customWidth="1"/>
    <col min="5" max="6" width="12.7109375" style="8" customWidth="1"/>
    <col min="7" max="7" width="13.8515625" style="8" customWidth="1"/>
    <col min="8" max="8" width="11.8515625" style="8" customWidth="1"/>
    <col min="9" max="9" width="13.00390625" style="8" customWidth="1"/>
    <col min="10" max="10" width="12.28125" style="8" customWidth="1"/>
    <col min="11" max="11" width="12.00390625" style="8" customWidth="1"/>
    <col min="12" max="12" width="13.00390625" style="8" customWidth="1"/>
    <col min="13" max="13" width="13.8515625" style="8" customWidth="1"/>
    <col min="14" max="16384" width="18.7109375" style="8" customWidth="1"/>
  </cols>
  <sheetData>
    <row r="1" ht="23.25">
      <c r="A1" s="43" t="s">
        <v>19</v>
      </c>
    </row>
    <row r="2" spans="1:13" s="11" customFormat="1" ht="21.75" customHeight="1">
      <c r="A2" s="455" t="s">
        <v>767</v>
      </c>
      <c r="B2" s="457" t="s">
        <v>785</v>
      </c>
      <c r="C2" s="457" t="s">
        <v>786</v>
      </c>
      <c r="D2" s="455" t="s">
        <v>787</v>
      </c>
      <c r="E2" s="457" t="s">
        <v>788</v>
      </c>
      <c r="F2" s="455" t="s">
        <v>779</v>
      </c>
      <c r="G2" s="10" t="s">
        <v>789</v>
      </c>
      <c r="H2" s="455" t="s">
        <v>787</v>
      </c>
      <c r="I2" s="455" t="s">
        <v>786</v>
      </c>
      <c r="J2" s="457" t="s">
        <v>788</v>
      </c>
      <c r="K2" s="455" t="s">
        <v>779</v>
      </c>
      <c r="L2" s="10" t="s">
        <v>789</v>
      </c>
      <c r="M2" s="10" t="s">
        <v>790</v>
      </c>
    </row>
    <row r="3" spans="1:13" ht="18.75">
      <c r="A3" s="455"/>
      <c r="B3" s="457"/>
      <c r="C3" s="457"/>
      <c r="D3" s="455"/>
      <c r="E3" s="457"/>
      <c r="F3" s="455"/>
      <c r="G3" s="12" t="s">
        <v>791</v>
      </c>
      <c r="H3" s="455"/>
      <c r="I3" s="455"/>
      <c r="J3" s="457"/>
      <c r="K3" s="455"/>
      <c r="L3" s="12" t="s">
        <v>792</v>
      </c>
      <c r="M3" s="12" t="s">
        <v>793</v>
      </c>
    </row>
    <row r="4" spans="1:13" ht="18.75">
      <c r="A4" s="456" t="s">
        <v>883</v>
      </c>
      <c r="B4" s="456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ht="18.75">
      <c r="A5" s="33" t="s">
        <v>938</v>
      </c>
      <c r="B5" s="31">
        <v>8916054.8</v>
      </c>
      <c r="C5" s="14">
        <v>368157.24</v>
      </c>
      <c r="D5" s="14">
        <v>132494.9</v>
      </c>
      <c r="E5" s="14">
        <v>5066061.33</v>
      </c>
      <c r="F5" s="14">
        <v>310830.76</v>
      </c>
      <c r="G5" s="14">
        <f>SUM(B5:F5)</f>
        <v>14793599.030000001</v>
      </c>
      <c r="H5" s="14">
        <v>474654.6</v>
      </c>
      <c r="I5" s="14">
        <v>281197.97</v>
      </c>
      <c r="J5" s="14">
        <v>1282225.41</v>
      </c>
      <c r="K5" s="14">
        <v>1338436.91</v>
      </c>
      <c r="L5" s="14">
        <f>SUM(H5:K5)</f>
        <v>3376514.8899999997</v>
      </c>
      <c r="M5" s="14">
        <f>G5+L5</f>
        <v>18170113.92</v>
      </c>
    </row>
    <row r="6" spans="1:13" ht="18.75">
      <c r="A6" s="34" t="s">
        <v>604</v>
      </c>
      <c r="B6" s="31">
        <v>5944021.08</v>
      </c>
      <c r="C6" s="14">
        <v>274484.5</v>
      </c>
      <c r="D6" s="14">
        <v>11150358.75</v>
      </c>
      <c r="E6" s="14">
        <v>14817262.97</v>
      </c>
      <c r="F6" s="14">
        <v>5282919.63</v>
      </c>
      <c r="G6" s="14">
        <f aca="true" t="shared" si="0" ref="G6:G16">SUM(B6:F6)</f>
        <v>37469046.93</v>
      </c>
      <c r="H6" s="14">
        <v>227834.21</v>
      </c>
      <c r="I6" s="14">
        <v>134975.02</v>
      </c>
      <c r="J6" s="14">
        <v>634383.14</v>
      </c>
      <c r="K6" s="14">
        <v>642449.72</v>
      </c>
      <c r="L6" s="14">
        <f aca="true" t="shared" si="1" ref="L6:L16">SUM(H6:K6)</f>
        <v>1639642.0899999999</v>
      </c>
      <c r="M6" s="14">
        <f aca="true" t="shared" si="2" ref="M6:M16">G6+L6</f>
        <v>39108689.019999996</v>
      </c>
    </row>
    <row r="7" spans="1:13" ht="18.75">
      <c r="A7" s="34" t="s">
        <v>556</v>
      </c>
      <c r="B7" s="31">
        <v>23636196.63</v>
      </c>
      <c r="C7" s="14">
        <v>1303397.52</v>
      </c>
      <c r="D7" s="14">
        <v>278096.82</v>
      </c>
      <c r="E7" s="14">
        <v>18119740.77</v>
      </c>
      <c r="F7" s="14">
        <v>917837.55</v>
      </c>
      <c r="G7" s="14">
        <f t="shared" si="0"/>
        <v>44255269.28999999</v>
      </c>
      <c r="H7" s="14">
        <v>1158157.23</v>
      </c>
      <c r="I7" s="14">
        <v>686123.04</v>
      </c>
      <c r="J7" s="14">
        <v>3258124.58</v>
      </c>
      <c r="K7" s="14">
        <v>3265786.06</v>
      </c>
      <c r="L7" s="14">
        <f t="shared" si="1"/>
        <v>8368190.91</v>
      </c>
      <c r="M7" s="14">
        <f t="shared" si="2"/>
        <v>52623460.19999999</v>
      </c>
    </row>
    <row r="8" spans="1:13" ht="18.75">
      <c r="A8" s="34" t="s">
        <v>605</v>
      </c>
      <c r="B8" s="31">
        <v>7708354.45</v>
      </c>
      <c r="C8" s="14">
        <v>379283.5</v>
      </c>
      <c r="D8" s="14">
        <v>186645.73</v>
      </c>
      <c r="E8" s="14">
        <v>27663894.07</v>
      </c>
      <c r="F8" s="14">
        <v>3050159.78</v>
      </c>
      <c r="G8" s="14">
        <f t="shared" si="0"/>
        <v>38988337.53</v>
      </c>
      <c r="H8" s="14">
        <v>550599.34</v>
      </c>
      <c r="I8" s="14">
        <v>326189.64</v>
      </c>
      <c r="J8" s="14">
        <v>1627061.02</v>
      </c>
      <c r="K8" s="14">
        <v>1552586.82</v>
      </c>
      <c r="L8" s="14">
        <f t="shared" si="1"/>
        <v>4056436.8200000003</v>
      </c>
      <c r="M8" s="14">
        <f t="shared" si="2"/>
        <v>43044774.35</v>
      </c>
    </row>
    <row r="9" spans="1:13" ht="18.75">
      <c r="A9" s="34" t="s">
        <v>606</v>
      </c>
      <c r="B9" s="31">
        <v>7960104.21</v>
      </c>
      <c r="C9" s="14">
        <v>372425.75</v>
      </c>
      <c r="D9" s="14">
        <v>248597.51</v>
      </c>
      <c r="E9" s="14">
        <v>12495431.33</v>
      </c>
      <c r="F9" s="14">
        <v>1159423.3</v>
      </c>
      <c r="G9" s="14">
        <f t="shared" si="0"/>
        <v>22235982.1</v>
      </c>
      <c r="H9" s="14">
        <v>531613.15</v>
      </c>
      <c r="I9" s="14">
        <v>314941.72</v>
      </c>
      <c r="J9" s="14">
        <v>1504477.23</v>
      </c>
      <c r="K9" s="14">
        <v>1499049.34</v>
      </c>
      <c r="L9" s="14">
        <f t="shared" si="1"/>
        <v>3850081.4400000004</v>
      </c>
      <c r="M9" s="14">
        <f t="shared" si="2"/>
        <v>26086063.540000003</v>
      </c>
    </row>
    <row r="10" spans="1:13" ht="18.75">
      <c r="A10" s="34" t="s">
        <v>557</v>
      </c>
      <c r="B10" s="31">
        <v>4797040.63</v>
      </c>
      <c r="C10" s="14">
        <v>256103.5</v>
      </c>
      <c r="D10" s="14">
        <v>62254.01</v>
      </c>
      <c r="E10" s="14">
        <v>9074889.89</v>
      </c>
      <c r="F10" s="14">
        <v>218202.16</v>
      </c>
      <c r="G10" s="14">
        <f t="shared" si="0"/>
        <v>14408490.190000001</v>
      </c>
      <c r="H10" s="14">
        <v>322765.13</v>
      </c>
      <c r="I10" s="14">
        <v>191214.62</v>
      </c>
      <c r="J10" s="14">
        <v>992677.9</v>
      </c>
      <c r="K10" s="14">
        <v>910137.1</v>
      </c>
      <c r="L10" s="14">
        <f t="shared" si="1"/>
        <v>2416794.75</v>
      </c>
      <c r="M10" s="14">
        <f t="shared" si="2"/>
        <v>16825284.94</v>
      </c>
    </row>
    <row r="11" spans="1:13" ht="18.75">
      <c r="A11" s="34" t="s">
        <v>419</v>
      </c>
      <c r="B11" s="31">
        <v>8315660.64</v>
      </c>
      <c r="C11" s="14">
        <v>443265.27</v>
      </c>
      <c r="D11" s="14">
        <v>137598.82</v>
      </c>
      <c r="E11" s="14">
        <v>3655259.54</v>
      </c>
      <c r="F11" s="14">
        <v>436944.68</v>
      </c>
      <c r="G11" s="14">
        <f t="shared" si="0"/>
        <v>12988728.95</v>
      </c>
      <c r="H11" s="14">
        <v>341751.31</v>
      </c>
      <c r="I11" s="14">
        <v>202462.54</v>
      </c>
      <c r="J11" s="14">
        <v>1042511.92</v>
      </c>
      <c r="K11" s="14">
        <v>963674.58</v>
      </c>
      <c r="L11" s="14">
        <f t="shared" si="1"/>
        <v>2550400.35</v>
      </c>
      <c r="M11" s="14">
        <f t="shared" si="2"/>
        <v>15539129.299999999</v>
      </c>
    </row>
    <row r="12" spans="1:13" ht="18.75">
      <c r="A12" s="34" t="s">
        <v>835</v>
      </c>
      <c r="B12" s="31">
        <v>7051982.84</v>
      </c>
      <c r="C12" s="14">
        <v>302931.8</v>
      </c>
      <c r="D12" s="14">
        <v>87307.41</v>
      </c>
      <c r="E12" s="14">
        <v>26781538.17</v>
      </c>
      <c r="F12" s="14">
        <v>602078.61</v>
      </c>
      <c r="G12" s="14">
        <f t="shared" si="0"/>
        <v>34825838.83</v>
      </c>
      <c r="H12" s="14">
        <v>569585.53</v>
      </c>
      <c r="I12" s="14">
        <v>337437.56</v>
      </c>
      <c r="J12" s="14">
        <v>1713269.94</v>
      </c>
      <c r="K12" s="14">
        <v>1606124.29</v>
      </c>
      <c r="L12" s="14">
        <f t="shared" si="1"/>
        <v>4226417.32</v>
      </c>
      <c r="M12" s="14">
        <f t="shared" si="2"/>
        <v>39052256.15</v>
      </c>
    </row>
    <row r="13" spans="1:13" ht="18.75">
      <c r="A13" s="34" t="s">
        <v>558</v>
      </c>
      <c r="B13" s="31">
        <v>20183958.19</v>
      </c>
      <c r="C13" s="14">
        <v>1035798.67</v>
      </c>
      <c r="D13" s="14">
        <v>147703.78</v>
      </c>
      <c r="E13" s="14">
        <v>6366131.28</v>
      </c>
      <c r="F13" s="14">
        <v>1080061.22</v>
      </c>
      <c r="G13" s="14">
        <f t="shared" si="0"/>
        <v>28813653.140000004</v>
      </c>
      <c r="H13" s="14">
        <v>759447.37</v>
      </c>
      <c r="I13" s="14">
        <v>449916.75</v>
      </c>
      <c r="J13" s="14">
        <v>2066110.6</v>
      </c>
      <c r="K13" s="14">
        <v>2141499.06</v>
      </c>
      <c r="L13" s="14">
        <f t="shared" si="1"/>
        <v>5416973.78</v>
      </c>
      <c r="M13" s="14">
        <f t="shared" si="2"/>
        <v>34230626.92</v>
      </c>
    </row>
    <row r="14" spans="1:13" ht="18.75">
      <c r="A14" s="34" t="s">
        <v>420</v>
      </c>
      <c r="B14" s="31">
        <v>12487604.52</v>
      </c>
      <c r="C14" s="14">
        <v>809893</v>
      </c>
      <c r="D14" s="14">
        <v>942958.05</v>
      </c>
      <c r="E14" s="14">
        <v>9039538.73</v>
      </c>
      <c r="F14" s="14">
        <v>358942.68</v>
      </c>
      <c r="G14" s="14">
        <f t="shared" si="0"/>
        <v>23638936.98</v>
      </c>
      <c r="H14" s="14">
        <v>1082212.49</v>
      </c>
      <c r="I14" s="14">
        <v>641131.37</v>
      </c>
      <c r="J14" s="14">
        <v>3095163.41</v>
      </c>
      <c r="K14" s="14">
        <v>3051636.16</v>
      </c>
      <c r="L14" s="14">
        <f t="shared" si="1"/>
        <v>7870143.43</v>
      </c>
      <c r="M14" s="14">
        <f t="shared" si="2"/>
        <v>31509080.41</v>
      </c>
    </row>
    <row r="15" spans="1:13" ht="18.75">
      <c r="A15" s="35" t="s">
        <v>9</v>
      </c>
      <c r="B15" s="31">
        <v>21836017.88</v>
      </c>
      <c r="C15" s="14">
        <v>1317008.44</v>
      </c>
      <c r="D15" s="14">
        <v>324786.01</v>
      </c>
      <c r="E15" s="14">
        <v>23151453.14</v>
      </c>
      <c r="F15" s="14">
        <v>915454.44</v>
      </c>
      <c r="G15" s="14">
        <f t="shared" si="0"/>
        <v>47544719.91</v>
      </c>
      <c r="H15" s="14">
        <v>1196129.6</v>
      </c>
      <c r="I15" s="14">
        <v>708618.88</v>
      </c>
      <c r="J15" s="14">
        <v>3248667.96</v>
      </c>
      <c r="K15" s="14">
        <v>3372861.02</v>
      </c>
      <c r="L15" s="14">
        <f t="shared" si="1"/>
        <v>8526277.459999999</v>
      </c>
      <c r="M15" s="14">
        <f t="shared" si="2"/>
        <v>56070997.37</v>
      </c>
    </row>
    <row r="16" spans="1:13" ht="18.75">
      <c r="A16" s="36" t="s">
        <v>10</v>
      </c>
      <c r="B16" s="32">
        <v>894368982.7</v>
      </c>
      <c r="C16" s="15">
        <v>53967144.84</v>
      </c>
      <c r="D16" s="15">
        <v>24977332.51</v>
      </c>
      <c r="E16" s="15">
        <v>389665786.44</v>
      </c>
      <c r="F16" s="15">
        <v>40382899.3</v>
      </c>
      <c r="G16" s="14">
        <f t="shared" si="0"/>
        <v>1403362145.79</v>
      </c>
      <c r="H16" s="15">
        <v>0</v>
      </c>
      <c r="I16" s="15">
        <v>31426684.96</v>
      </c>
      <c r="J16" s="15">
        <v>0</v>
      </c>
      <c r="K16" s="15">
        <v>0</v>
      </c>
      <c r="L16" s="14">
        <f t="shared" si="1"/>
        <v>31426684.96</v>
      </c>
      <c r="M16" s="14">
        <f t="shared" si="2"/>
        <v>1434788830.75</v>
      </c>
    </row>
    <row r="17" spans="1:13" ht="18.75">
      <c r="A17" s="458" t="s">
        <v>884</v>
      </c>
      <c r="B17" s="458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ht="18.75">
      <c r="A18" s="14" t="s">
        <v>887</v>
      </c>
      <c r="B18" s="14">
        <v>14590909.08</v>
      </c>
      <c r="C18" s="14">
        <v>825338.73</v>
      </c>
      <c r="D18" s="14">
        <v>1685027.62</v>
      </c>
      <c r="E18" s="14">
        <v>29537172.83</v>
      </c>
      <c r="F18" s="14">
        <v>2131163.57</v>
      </c>
      <c r="G18" s="14">
        <f aca="true" t="shared" si="3" ref="G18:G23">SUM(B18:F18)</f>
        <v>48769611.83</v>
      </c>
      <c r="H18" s="14">
        <v>398709.87</v>
      </c>
      <c r="I18" s="14">
        <v>427420.91</v>
      </c>
      <c r="J18" s="14">
        <v>2548440.74</v>
      </c>
      <c r="K18" s="14">
        <v>2034424.1</v>
      </c>
      <c r="L18" s="14">
        <f aca="true" t="shared" si="4" ref="L18:L23">SUM(H18:K18)</f>
        <v>5408995.620000001</v>
      </c>
      <c r="M18" s="14">
        <f aca="true" t="shared" si="5" ref="M18:M24">G18+L18</f>
        <v>54178607.45</v>
      </c>
    </row>
    <row r="19" spans="1:13" ht="18.75">
      <c r="A19" s="14" t="s">
        <v>11</v>
      </c>
      <c r="B19" s="14">
        <v>11183486</v>
      </c>
      <c r="C19" s="14">
        <v>607543.73</v>
      </c>
      <c r="D19" s="14">
        <v>123736.03</v>
      </c>
      <c r="E19" s="14">
        <v>10235502.61</v>
      </c>
      <c r="F19" s="14">
        <v>174276.79</v>
      </c>
      <c r="G19" s="14">
        <f t="shared" si="3"/>
        <v>22324545.159999996</v>
      </c>
      <c r="H19" s="14">
        <v>607557.89</v>
      </c>
      <c r="I19" s="14">
        <v>393677.16</v>
      </c>
      <c r="J19" s="14">
        <v>1780565.62</v>
      </c>
      <c r="K19" s="14">
        <v>1873811.67</v>
      </c>
      <c r="L19" s="14">
        <f t="shared" si="4"/>
        <v>4655612.34</v>
      </c>
      <c r="M19" s="14">
        <f t="shared" si="5"/>
        <v>26980157.499999996</v>
      </c>
    </row>
    <row r="20" spans="1:13" ht="18.75">
      <c r="A20" s="14" t="s">
        <v>888</v>
      </c>
      <c r="B20" s="14">
        <v>8561900.9</v>
      </c>
      <c r="C20" s="14">
        <v>405602.27</v>
      </c>
      <c r="D20" s="14">
        <v>654769</v>
      </c>
      <c r="E20" s="14">
        <v>4637208.17</v>
      </c>
      <c r="F20" s="14">
        <v>2218529.08</v>
      </c>
      <c r="G20" s="14">
        <f t="shared" si="3"/>
        <v>16478009.42</v>
      </c>
      <c r="H20" s="14">
        <v>474654.6</v>
      </c>
      <c r="I20" s="14">
        <v>281197.97</v>
      </c>
      <c r="J20" s="14">
        <v>1609599.39</v>
      </c>
      <c r="K20" s="14">
        <v>1338436.91</v>
      </c>
      <c r="L20" s="14">
        <f t="shared" si="4"/>
        <v>3703888.87</v>
      </c>
      <c r="M20" s="14">
        <f t="shared" si="5"/>
        <v>20181898.29</v>
      </c>
    </row>
    <row r="21" spans="1:13" ht="18.75">
      <c r="A21" s="14" t="s">
        <v>889</v>
      </c>
      <c r="B21" s="14">
        <v>11176610.52</v>
      </c>
      <c r="C21" s="14">
        <v>508811.48</v>
      </c>
      <c r="D21" s="14">
        <v>218117.81</v>
      </c>
      <c r="E21" s="14">
        <v>7158683.63</v>
      </c>
      <c r="F21" s="14">
        <v>266092.95</v>
      </c>
      <c r="G21" s="14">
        <f t="shared" si="3"/>
        <v>19328316.39</v>
      </c>
      <c r="H21" s="14">
        <v>341751.32</v>
      </c>
      <c r="I21" s="14">
        <v>202462.54</v>
      </c>
      <c r="J21" s="14">
        <v>1006137.04</v>
      </c>
      <c r="K21" s="14">
        <v>963674.58</v>
      </c>
      <c r="L21" s="14">
        <f t="shared" si="4"/>
        <v>2514025.48</v>
      </c>
      <c r="M21" s="14">
        <f t="shared" si="5"/>
        <v>21842341.87</v>
      </c>
    </row>
    <row r="22" spans="1:13" ht="18.75">
      <c r="A22" s="14" t="s">
        <v>890</v>
      </c>
      <c r="B22" s="14">
        <v>1475760.43</v>
      </c>
      <c r="C22" s="14">
        <v>104695.22</v>
      </c>
      <c r="D22" s="14">
        <v>17640.84</v>
      </c>
      <c r="E22" s="14">
        <v>457851.36</v>
      </c>
      <c r="F22" s="14">
        <v>173602.77</v>
      </c>
      <c r="G22" s="14">
        <f t="shared" si="3"/>
        <v>2229550.62</v>
      </c>
      <c r="H22" s="14">
        <v>56958.55</v>
      </c>
      <c r="I22" s="14">
        <v>33743.76</v>
      </c>
      <c r="J22" s="14">
        <v>185876.95</v>
      </c>
      <c r="K22" s="14">
        <v>160612.43</v>
      </c>
      <c r="L22" s="14">
        <f t="shared" si="4"/>
        <v>437191.69</v>
      </c>
      <c r="M22" s="14">
        <f t="shared" si="5"/>
        <v>2666742.31</v>
      </c>
    </row>
    <row r="23" spans="1:13" ht="18.75">
      <c r="A23" s="15" t="s">
        <v>891</v>
      </c>
      <c r="B23" s="15">
        <v>1595738</v>
      </c>
      <c r="C23" s="15">
        <v>111626.4</v>
      </c>
      <c r="D23" s="15">
        <v>18015.47</v>
      </c>
      <c r="E23" s="15">
        <v>732795.87</v>
      </c>
      <c r="F23" s="14">
        <v>59028.04</v>
      </c>
      <c r="G23" s="14">
        <f t="shared" si="3"/>
        <v>2517203.78</v>
      </c>
      <c r="H23" s="15">
        <v>94930.93</v>
      </c>
      <c r="I23" s="15">
        <v>56239.59</v>
      </c>
      <c r="J23" s="15">
        <v>249170.1</v>
      </c>
      <c r="K23" s="15">
        <v>267687.38</v>
      </c>
      <c r="L23" s="14">
        <f t="shared" si="4"/>
        <v>668028</v>
      </c>
      <c r="M23" s="14">
        <f t="shared" si="5"/>
        <v>3185231.78</v>
      </c>
    </row>
    <row r="24" spans="1:13" s="17" customFormat="1" ht="30.75" customHeight="1" thickBot="1">
      <c r="A24" s="9" t="s">
        <v>784</v>
      </c>
      <c r="B24" s="16">
        <f aca="true" t="shared" si="6" ref="B24:L24">SUM(B5:B23)</f>
        <v>1071790383.5</v>
      </c>
      <c r="C24" s="16">
        <f t="shared" si="6"/>
        <v>63393511.85999999</v>
      </c>
      <c r="D24" s="16">
        <f t="shared" si="6"/>
        <v>41393441.07000001</v>
      </c>
      <c r="E24" s="16">
        <f t="shared" si="6"/>
        <v>598656202.1300001</v>
      </c>
      <c r="F24" s="16">
        <f t="shared" si="6"/>
        <v>59738447.31</v>
      </c>
      <c r="G24" s="16">
        <f t="shared" si="6"/>
        <v>1834971985.8700001</v>
      </c>
      <c r="H24" s="16">
        <f t="shared" si="6"/>
        <v>9189313.120000001</v>
      </c>
      <c r="I24" s="16">
        <f t="shared" si="6"/>
        <v>37095635.99999999</v>
      </c>
      <c r="J24" s="16">
        <f t="shared" si="6"/>
        <v>27844462.950000003</v>
      </c>
      <c r="K24" s="16">
        <f t="shared" si="6"/>
        <v>26982888.129999995</v>
      </c>
      <c r="L24" s="16">
        <f t="shared" si="6"/>
        <v>101112300.20000002</v>
      </c>
      <c r="M24" s="16">
        <f t="shared" si="5"/>
        <v>1936084286.0700002</v>
      </c>
    </row>
    <row r="25" ht="19.5" thickTop="1"/>
  </sheetData>
  <sheetProtection password="CC6F" sheet="1" formatCells="0" formatColumns="0" formatRows="0" insertColumns="0" insertRows="0" insertHyperlinks="0" deleteColumns="0" deleteRows="0" sort="0" autoFilter="0" pivotTables="0"/>
  <mergeCells count="12">
    <mergeCell ref="D2:D3"/>
    <mergeCell ref="F2:F3"/>
    <mergeCell ref="K2:K3"/>
    <mergeCell ref="A4:B4"/>
    <mergeCell ref="J2:J3"/>
    <mergeCell ref="A17:B17"/>
    <mergeCell ref="E2:E3"/>
    <mergeCell ref="H2:H3"/>
    <mergeCell ref="I2:I3"/>
    <mergeCell ref="A2:A3"/>
    <mergeCell ref="B2:B3"/>
    <mergeCell ref="C2:C3"/>
  </mergeCells>
  <printOptions/>
  <pageMargins left="0.52" right="0.26" top="0.74" bottom="0.4" header="0.5" footer="0.3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I277"/>
  <sheetViews>
    <sheetView zoomScalePageLayoutView="0" workbookViewId="0" topLeftCell="A1">
      <pane xSplit="1" ySplit="5" topLeftCell="B24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275" sqref="F275"/>
    </sheetView>
  </sheetViews>
  <sheetFormatPr defaultColWidth="9.140625" defaultRowHeight="12.75"/>
  <cols>
    <col min="1" max="1" width="38.28125" style="3" customWidth="1"/>
    <col min="2" max="2" width="16.8515625" style="285" customWidth="1"/>
    <col min="3" max="3" width="15.00390625" style="285" customWidth="1"/>
    <col min="4" max="4" width="15.28125" style="285" customWidth="1"/>
    <col min="5" max="5" width="15.421875" style="285" customWidth="1"/>
    <col min="6" max="6" width="17.140625" style="285" customWidth="1"/>
    <col min="7" max="7" width="15.140625" style="47" customWidth="1"/>
    <col min="8" max="8" width="13.140625" style="98" customWidth="1"/>
    <col min="9" max="9" width="18.00390625" style="7" customWidth="1"/>
    <col min="10" max="16384" width="9.140625" style="3" customWidth="1"/>
  </cols>
  <sheetData>
    <row r="1" ht="23.25">
      <c r="A1" s="18" t="s">
        <v>939</v>
      </c>
    </row>
    <row r="2" ht="12.75" customHeight="1">
      <c r="A2" s="28"/>
    </row>
    <row r="3" spans="1:9" s="28" customFormat="1" ht="21.75" customHeight="1">
      <c r="A3" s="463" t="s">
        <v>940</v>
      </c>
      <c r="B3" s="461" t="s">
        <v>668</v>
      </c>
      <c r="C3" s="465" t="s">
        <v>669</v>
      </c>
      <c r="D3" s="461" t="s">
        <v>670</v>
      </c>
      <c r="E3" s="461" t="s">
        <v>779</v>
      </c>
      <c r="F3" s="461" t="s">
        <v>941</v>
      </c>
      <c r="G3" s="48" t="s">
        <v>925</v>
      </c>
      <c r="H3" s="459" t="s">
        <v>942</v>
      </c>
      <c r="I3" s="101"/>
    </row>
    <row r="4" spans="1:9" s="28" customFormat="1" ht="21">
      <c r="A4" s="464"/>
      <c r="B4" s="462"/>
      <c r="C4" s="466"/>
      <c r="D4" s="462"/>
      <c r="E4" s="462"/>
      <c r="F4" s="462"/>
      <c r="G4" s="49" t="s">
        <v>924</v>
      </c>
      <c r="H4" s="460"/>
      <c r="I4" s="101"/>
    </row>
    <row r="5" spans="1:8" ht="23.25">
      <c r="A5" s="435" t="s">
        <v>926</v>
      </c>
      <c r="B5" s="436"/>
      <c r="C5" s="437"/>
      <c r="D5" s="436"/>
      <c r="E5" s="436"/>
      <c r="F5" s="436"/>
      <c r="G5" s="439"/>
      <c r="H5" s="440"/>
    </row>
    <row r="6" spans="1:8" s="7" customFormat="1" ht="21.75">
      <c r="A6" s="88" t="s">
        <v>748</v>
      </c>
      <c r="B6" s="377"/>
      <c r="C6" s="389"/>
      <c r="D6" s="377"/>
      <c r="E6" s="377"/>
      <c r="F6" s="377"/>
      <c r="G6" s="54"/>
      <c r="H6" s="96"/>
    </row>
    <row r="7" spans="1:8" s="7" customFormat="1" ht="21.75">
      <c r="A7" s="91" t="s">
        <v>1</v>
      </c>
      <c r="B7" s="45">
        <v>15871491.04</v>
      </c>
      <c r="C7" s="288">
        <v>0</v>
      </c>
      <c r="D7" s="288">
        <v>649355.21</v>
      </c>
      <c r="E7" s="288">
        <v>1649267.67</v>
      </c>
      <c r="F7" s="288">
        <f>SUM(B7:E7)</f>
        <v>18170113.92</v>
      </c>
      <c r="G7" s="50" t="s">
        <v>370</v>
      </c>
      <c r="H7" s="92">
        <v>30283.52</v>
      </c>
    </row>
    <row r="8" spans="1:9" s="7" customFormat="1" ht="21.75">
      <c r="A8" s="185" t="s">
        <v>2</v>
      </c>
      <c r="B8" s="378"/>
      <c r="C8" s="384"/>
      <c r="D8" s="378"/>
      <c r="E8" s="378"/>
      <c r="F8" s="378"/>
      <c r="G8" s="103" t="s">
        <v>749</v>
      </c>
      <c r="H8" s="99"/>
      <c r="I8" s="374"/>
    </row>
    <row r="9" spans="1:8" ht="21.75">
      <c r="A9" s="109" t="s">
        <v>750</v>
      </c>
      <c r="B9" s="379"/>
      <c r="C9" s="287"/>
      <c r="D9" s="379"/>
      <c r="E9" s="379"/>
      <c r="F9" s="287"/>
      <c r="G9" s="50"/>
      <c r="H9" s="92"/>
    </row>
    <row r="10" spans="1:8" ht="21.75">
      <c r="A10" s="76" t="s">
        <v>271</v>
      </c>
      <c r="B10" s="288">
        <v>6554772.03</v>
      </c>
      <c r="C10" s="288">
        <v>0</v>
      </c>
      <c r="D10" s="288">
        <v>81891.9</v>
      </c>
      <c r="E10" s="288">
        <v>1185073.87</v>
      </c>
      <c r="F10" s="288">
        <f>SUM(B10:E10)</f>
        <v>7821737.800000001</v>
      </c>
      <c r="G10" s="50" t="s">
        <v>607</v>
      </c>
      <c r="H10" s="92">
        <v>7821737.8</v>
      </c>
    </row>
    <row r="11" spans="1:8" ht="21.75">
      <c r="A11" s="76" t="s">
        <v>701</v>
      </c>
      <c r="B11" s="287"/>
      <c r="C11" s="287"/>
      <c r="D11" s="287"/>
      <c r="E11" s="287"/>
      <c r="F11" s="288"/>
      <c r="G11" s="50" t="s">
        <v>364</v>
      </c>
      <c r="H11" s="92"/>
    </row>
    <row r="12" spans="1:8" ht="21.75">
      <c r="A12" s="76" t="s">
        <v>3</v>
      </c>
      <c r="B12" s="288">
        <v>6554772.03</v>
      </c>
      <c r="C12" s="288">
        <v>0</v>
      </c>
      <c r="D12" s="288">
        <v>81891.9</v>
      </c>
      <c r="E12" s="288">
        <v>1185073.87</v>
      </c>
      <c r="F12" s="288">
        <f>SUM(B12:E12)</f>
        <v>7821737.800000001</v>
      </c>
      <c r="G12" s="50" t="s">
        <v>607</v>
      </c>
      <c r="H12" s="92">
        <v>7821737.8</v>
      </c>
    </row>
    <row r="13" spans="1:8" ht="21.75">
      <c r="A13" s="76" t="s">
        <v>4</v>
      </c>
      <c r="B13" s="287"/>
      <c r="C13" s="287"/>
      <c r="D13" s="287"/>
      <c r="E13" s="287"/>
      <c r="F13" s="288"/>
      <c r="G13" s="50" t="s">
        <v>364</v>
      </c>
      <c r="H13" s="92"/>
    </row>
    <row r="14" spans="1:8" ht="21.75">
      <c r="A14" s="76" t="s">
        <v>5</v>
      </c>
      <c r="B14" s="287"/>
      <c r="C14" s="287"/>
      <c r="D14" s="287"/>
      <c r="E14" s="287"/>
      <c r="F14" s="288"/>
      <c r="G14" s="50"/>
      <c r="H14" s="92"/>
    </row>
    <row r="15" spans="1:8" ht="21.75">
      <c r="A15" s="76" t="s">
        <v>272</v>
      </c>
      <c r="B15" s="288">
        <v>4916079.02</v>
      </c>
      <c r="C15" s="288">
        <v>0</v>
      </c>
      <c r="D15" s="288">
        <v>61418.93</v>
      </c>
      <c r="E15" s="288">
        <v>888805.4</v>
      </c>
      <c r="F15" s="288">
        <f>SUM(B15:E15)</f>
        <v>5866303.35</v>
      </c>
      <c r="G15" s="50" t="s">
        <v>607</v>
      </c>
      <c r="H15" s="92">
        <v>5866303.35</v>
      </c>
    </row>
    <row r="16" spans="1:8" ht="21.75">
      <c r="A16" s="76" t="s">
        <v>429</v>
      </c>
      <c r="B16" s="287"/>
      <c r="C16" s="287"/>
      <c r="D16" s="287"/>
      <c r="E16" s="287"/>
      <c r="F16" s="288"/>
      <c r="G16" s="50" t="s">
        <v>364</v>
      </c>
      <c r="H16" s="92"/>
    </row>
    <row r="17" spans="1:8" ht="21.75">
      <c r="A17" s="76" t="s">
        <v>430</v>
      </c>
      <c r="B17" s="288">
        <v>4916079.02</v>
      </c>
      <c r="C17" s="288">
        <v>0</v>
      </c>
      <c r="D17" s="288">
        <v>61418.93</v>
      </c>
      <c r="E17" s="288">
        <v>888805.4</v>
      </c>
      <c r="F17" s="288">
        <f>SUM(B17:E17)</f>
        <v>5866303.35</v>
      </c>
      <c r="G17" s="50" t="s">
        <v>607</v>
      </c>
      <c r="H17" s="92">
        <v>5866303.35</v>
      </c>
    </row>
    <row r="18" spans="1:8" ht="21.75">
      <c r="A18" s="76" t="s">
        <v>431</v>
      </c>
      <c r="B18" s="287"/>
      <c r="C18" s="287"/>
      <c r="D18" s="287"/>
      <c r="E18" s="287"/>
      <c r="F18" s="288"/>
      <c r="G18" s="50" t="s">
        <v>364</v>
      </c>
      <c r="H18" s="92"/>
    </row>
    <row r="19" spans="1:8" ht="21.75">
      <c r="A19" s="76" t="s">
        <v>432</v>
      </c>
      <c r="B19" s="288">
        <v>4916079.02</v>
      </c>
      <c r="C19" s="287">
        <v>0</v>
      </c>
      <c r="D19" s="288">
        <v>61418.93</v>
      </c>
      <c r="E19" s="288">
        <v>888805.4</v>
      </c>
      <c r="F19" s="288">
        <f>SUM(B19:E19)</f>
        <v>5866303.35</v>
      </c>
      <c r="G19" s="50" t="s">
        <v>607</v>
      </c>
      <c r="H19" s="92">
        <v>5866303.35</v>
      </c>
    </row>
    <row r="20" spans="1:8" ht="21.75">
      <c r="A20" s="76" t="s">
        <v>433</v>
      </c>
      <c r="B20" s="287"/>
      <c r="C20" s="287"/>
      <c r="D20" s="287"/>
      <c r="E20" s="287"/>
      <c r="F20" s="288"/>
      <c r="G20" s="50" t="s">
        <v>364</v>
      </c>
      <c r="H20" s="92"/>
    </row>
    <row r="21" spans="1:8" ht="21.75">
      <c r="A21" s="76" t="s">
        <v>434</v>
      </c>
      <c r="B21" s="288">
        <v>3277386.02</v>
      </c>
      <c r="C21" s="288">
        <v>0</v>
      </c>
      <c r="D21" s="288">
        <v>40945.95</v>
      </c>
      <c r="E21" s="288">
        <v>592536.94</v>
      </c>
      <c r="F21" s="288">
        <f>SUM(B21:E21)</f>
        <v>3910868.91</v>
      </c>
      <c r="G21" s="50" t="s">
        <v>111</v>
      </c>
      <c r="H21" s="92">
        <v>26072.46</v>
      </c>
    </row>
    <row r="22" spans="1:9" ht="21.75">
      <c r="A22" s="80" t="s">
        <v>435</v>
      </c>
      <c r="B22" s="380"/>
      <c r="C22" s="380"/>
      <c r="D22" s="380"/>
      <c r="E22" s="380"/>
      <c r="F22" s="372"/>
      <c r="G22" s="52" t="s">
        <v>371</v>
      </c>
      <c r="H22" s="99"/>
      <c r="I22" s="186"/>
    </row>
    <row r="23" spans="1:8" ht="21.75">
      <c r="A23" s="109" t="s">
        <v>795</v>
      </c>
      <c r="B23" s="287"/>
      <c r="C23" s="287"/>
      <c r="D23" s="287"/>
      <c r="E23" s="287"/>
      <c r="F23" s="288"/>
      <c r="G23" s="50"/>
      <c r="H23" s="92"/>
    </row>
    <row r="24" spans="1:8" ht="21.75">
      <c r="A24" s="76" t="s">
        <v>488</v>
      </c>
      <c r="B24" s="288">
        <v>6967547.41</v>
      </c>
      <c r="C24" s="288">
        <v>0</v>
      </c>
      <c r="D24" s="288">
        <v>298428.08</v>
      </c>
      <c r="E24" s="288">
        <v>627543.54</v>
      </c>
      <c r="F24" s="288">
        <f>SUM(B24:E24)</f>
        <v>7893519.03</v>
      </c>
      <c r="G24" s="50" t="s">
        <v>490</v>
      </c>
      <c r="H24" s="92">
        <v>25965.52</v>
      </c>
    </row>
    <row r="25" spans="1:8" ht="21.75">
      <c r="A25" s="80" t="s">
        <v>489</v>
      </c>
      <c r="B25" s="380"/>
      <c r="C25" s="380"/>
      <c r="D25" s="380"/>
      <c r="E25" s="380"/>
      <c r="F25" s="372"/>
      <c r="G25" s="103" t="s">
        <v>838</v>
      </c>
      <c r="H25" s="99"/>
    </row>
    <row r="26" spans="1:8" ht="21.75">
      <c r="A26" s="76" t="s">
        <v>491</v>
      </c>
      <c r="B26" s="288">
        <v>6967547.41</v>
      </c>
      <c r="C26" s="288">
        <v>0</v>
      </c>
      <c r="D26" s="288">
        <v>298428.08</v>
      </c>
      <c r="E26" s="288">
        <v>627543.54</v>
      </c>
      <c r="F26" s="288">
        <f>SUM(B26:E26)</f>
        <v>7893519.03</v>
      </c>
      <c r="G26" s="50" t="s">
        <v>492</v>
      </c>
      <c r="H26" s="92">
        <v>3503.56</v>
      </c>
    </row>
    <row r="27" spans="1:8" ht="21.75">
      <c r="A27" s="102" t="s">
        <v>113</v>
      </c>
      <c r="B27" s="287"/>
      <c r="C27" s="287"/>
      <c r="D27" s="287"/>
      <c r="E27" s="287"/>
      <c r="F27" s="288"/>
      <c r="G27" s="89" t="s">
        <v>838</v>
      </c>
      <c r="H27" s="92"/>
    </row>
    <row r="28" spans="1:8" ht="21.75">
      <c r="A28" s="76" t="s">
        <v>278</v>
      </c>
      <c r="B28" s="288">
        <v>6967547.4</v>
      </c>
      <c r="C28" s="288">
        <v>0</v>
      </c>
      <c r="D28" s="288">
        <v>298428.08</v>
      </c>
      <c r="E28" s="288">
        <v>627543.54</v>
      </c>
      <c r="F28" s="288">
        <f>SUM(B28:E28)</f>
        <v>7893519.0200000005</v>
      </c>
      <c r="G28" s="50" t="s">
        <v>493</v>
      </c>
      <c r="H28" s="92">
        <v>18794.09</v>
      </c>
    </row>
    <row r="29" spans="1:8" ht="21.75">
      <c r="A29" s="76" t="s">
        <v>945</v>
      </c>
      <c r="B29" s="287"/>
      <c r="C29" s="287"/>
      <c r="D29" s="287"/>
      <c r="E29" s="287"/>
      <c r="F29" s="288"/>
      <c r="G29" s="89" t="s">
        <v>838</v>
      </c>
      <c r="H29" s="92"/>
    </row>
    <row r="30" spans="1:8" ht="21.75">
      <c r="A30" s="76" t="s">
        <v>494</v>
      </c>
      <c r="B30" s="288">
        <v>9290063.21</v>
      </c>
      <c r="C30" s="288">
        <v>0</v>
      </c>
      <c r="D30" s="288">
        <v>397904.11</v>
      </c>
      <c r="E30" s="288">
        <v>836724.73</v>
      </c>
      <c r="F30" s="288">
        <f>SUM(B30:E30)</f>
        <v>10524692.05</v>
      </c>
      <c r="G30" s="50" t="s">
        <v>495</v>
      </c>
      <c r="H30" s="92">
        <v>3307.57</v>
      </c>
    </row>
    <row r="31" spans="1:8" ht="21.75">
      <c r="A31" s="76" t="s">
        <v>281</v>
      </c>
      <c r="B31" s="287"/>
      <c r="C31" s="287"/>
      <c r="D31" s="287"/>
      <c r="E31" s="287"/>
      <c r="F31" s="288"/>
      <c r="G31" s="89" t="s">
        <v>838</v>
      </c>
      <c r="H31" s="92"/>
    </row>
    <row r="32" spans="1:8" ht="21.75">
      <c r="A32" s="76" t="s">
        <v>496</v>
      </c>
      <c r="B32" s="288">
        <v>4645031.6</v>
      </c>
      <c r="C32" s="288">
        <v>0</v>
      </c>
      <c r="D32" s="288">
        <v>198952.06</v>
      </c>
      <c r="E32" s="288">
        <v>418362.36</v>
      </c>
      <c r="F32" s="288">
        <f>SUM(B32:E32)</f>
        <v>5262346.02</v>
      </c>
      <c r="G32" s="50" t="s">
        <v>374</v>
      </c>
      <c r="H32" s="92">
        <v>438528.84</v>
      </c>
    </row>
    <row r="33" spans="1:8" ht="21.75">
      <c r="A33" s="102" t="s">
        <v>283</v>
      </c>
      <c r="B33" s="287"/>
      <c r="C33" s="287"/>
      <c r="D33" s="287"/>
      <c r="E33" s="287"/>
      <c r="F33" s="288"/>
      <c r="G33" s="50" t="s">
        <v>844</v>
      </c>
      <c r="H33" s="92"/>
    </row>
    <row r="34" spans="1:8" ht="21.75">
      <c r="A34" s="102" t="s">
        <v>497</v>
      </c>
      <c r="B34" s="288">
        <v>4645031.6</v>
      </c>
      <c r="C34" s="288">
        <v>0</v>
      </c>
      <c r="D34" s="288">
        <v>198952.06</v>
      </c>
      <c r="E34" s="288">
        <v>418362.36</v>
      </c>
      <c r="F34" s="288">
        <f>SUM(B34:E34)</f>
        <v>5262346.02</v>
      </c>
      <c r="G34" s="50" t="s">
        <v>284</v>
      </c>
      <c r="H34" s="446">
        <v>146176.28</v>
      </c>
    </row>
    <row r="35" spans="1:8" ht="21.75">
      <c r="A35" s="76" t="s">
        <v>285</v>
      </c>
      <c r="B35" s="287"/>
      <c r="C35" s="287"/>
      <c r="D35" s="287"/>
      <c r="E35" s="381"/>
      <c r="F35" s="288"/>
      <c r="G35" s="50" t="s">
        <v>844</v>
      </c>
      <c r="H35" s="446"/>
    </row>
    <row r="36" spans="1:8" ht="21.75">
      <c r="A36" s="30" t="s">
        <v>498</v>
      </c>
      <c r="B36" s="288">
        <v>6967547.4</v>
      </c>
      <c r="C36" s="288">
        <v>0</v>
      </c>
      <c r="D36" s="288">
        <v>298428.09</v>
      </c>
      <c r="E36" s="288">
        <v>627543.54</v>
      </c>
      <c r="F36" s="288">
        <f>SUM(B36:E36)</f>
        <v>7893519.03</v>
      </c>
      <c r="G36" s="50" t="s">
        <v>500</v>
      </c>
      <c r="H36" s="446">
        <v>19983.59</v>
      </c>
    </row>
    <row r="37" spans="1:9" ht="21.75">
      <c r="A37" s="42" t="s">
        <v>499</v>
      </c>
      <c r="B37" s="380"/>
      <c r="C37" s="380"/>
      <c r="D37" s="380"/>
      <c r="E37" s="390"/>
      <c r="F37" s="372"/>
      <c r="G37" s="52" t="s">
        <v>837</v>
      </c>
      <c r="H37" s="447"/>
      <c r="I37" s="186"/>
    </row>
    <row r="38" spans="1:8" ht="21.75" customHeight="1">
      <c r="A38" s="109" t="s">
        <v>751</v>
      </c>
      <c r="B38" s="287"/>
      <c r="C38" s="287"/>
      <c r="D38" s="287"/>
      <c r="E38" s="287"/>
      <c r="F38" s="288"/>
      <c r="G38" s="50"/>
      <c r="H38" s="92"/>
    </row>
    <row r="39" spans="1:8" ht="21.75" customHeight="1">
      <c r="A39" s="30" t="s">
        <v>436</v>
      </c>
      <c r="B39" s="288">
        <v>1886827.73</v>
      </c>
      <c r="C39" s="288">
        <v>0</v>
      </c>
      <c r="D39" s="288">
        <v>35273.65</v>
      </c>
      <c r="E39" s="288">
        <v>230137.33</v>
      </c>
      <c r="F39" s="288">
        <f>SUM(B39:E39)</f>
        <v>2152238.71</v>
      </c>
      <c r="G39" s="50" t="s">
        <v>456</v>
      </c>
      <c r="H39" s="92">
        <v>46787.8</v>
      </c>
    </row>
    <row r="40" spans="1:8" ht="21.75" customHeight="1">
      <c r="A40" s="30" t="s">
        <v>455</v>
      </c>
      <c r="B40" s="287"/>
      <c r="C40" s="287"/>
      <c r="D40" s="287"/>
      <c r="E40" s="287"/>
      <c r="F40" s="288"/>
      <c r="G40" s="89" t="s">
        <v>838</v>
      </c>
      <c r="H40" s="92"/>
    </row>
    <row r="41" spans="1:8" ht="21.75" customHeight="1">
      <c r="A41" s="76" t="s">
        <v>457</v>
      </c>
      <c r="B41" s="381">
        <v>3773655.46</v>
      </c>
      <c r="C41" s="288">
        <v>0</v>
      </c>
      <c r="D41" s="381">
        <v>70547.31</v>
      </c>
      <c r="E41" s="381">
        <v>460274.66</v>
      </c>
      <c r="F41" s="288">
        <f>SUM(B41:E41)</f>
        <v>4304477.43</v>
      </c>
      <c r="G41" s="50" t="s">
        <v>459</v>
      </c>
      <c r="H41" s="92">
        <v>4613.59</v>
      </c>
    </row>
    <row r="42" spans="1:8" ht="21.75" customHeight="1">
      <c r="A42" s="76" t="s">
        <v>458</v>
      </c>
      <c r="B42" s="287"/>
      <c r="C42" s="287"/>
      <c r="D42" s="287"/>
      <c r="E42" s="287"/>
      <c r="F42" s="288"/>
      <c r="G42" s="89" t="s">
        <v>838</v>
      </c>
      <c r="H42" s="92"/>
    </row>
    <row r="43" spans="1:8" ht="21.75" customHeight="1">
      <c r="A43" s="76" t="s">
        <v>460</v>
      </c>
      <c r="B43" s="288">
        <v>1886827.73</v>
      </c>
      <c r="C43" s="288">
        <v>0</v>
      </c>
      <c r="D43" s="288">
        <v>35273.66</v>
      </c>
      <c r="E43" s="288">
        <v>230137.33</v>
      </c>
      <c r="F43" s="288">
        <f>SUM(B43:E43)</f>
        <v>2152238.7199999997</v>
      </c>
      <c r="G43" s="50" t="s">
        <v>587</v>
      </c>
      <c r="H43" s="92">
        <v>14159.47</v>
      </c>
    </row>
    <row r="44" spans="1:8" ht="21.75" customHeight="1">
      <c r="A44" s="76" t="s">
        <v>461</v>
      </c>
      <c r="B44" s="287"/>
      <c r="C44" s="287"/>
      <c r="D44" s="287"/>
      <c r="E44" s="287"/>
      <c r="F44" s="288"/>
      <c r="G44" s="89" t="s">
        <v>838</v>
      </c>
      <c r="H44" s="92"/>
    </row>
    <row r="45" spans="1:8" ht="21.75" customHeight="1">
      <c r="A45" s="76" t="s">
        <v>462</v>
      </c>
      <c r="B45" s="288">
        <v>1886827.73</v>
      </c>
      <c r="C45" s="288">
        <v>0</v>
      </c>
      <c r="D45" s="288">
        <v>35273.66</v>
      </c>
      <c r="E45" s="288">
        <v>230137.33</v>
      </c>
      <c r="F45" s="288">
        <f>SUM(B45:E45)</f>
        <v>2152238.7199999997</v>
      </c>
      <c r="G45" s="50" t="s">
        <v>464</v>
      </c>
      <c r="H45" s="92">
        <v>4782.75</v>
      </c>
    </row>
    <row r="46" spans="1:8" ht="21.75" customHeight="1">
      <c r="A46" s="76" t="s">
        <v>463</v>
      </c>
      <c r="B46" s="287"/>
      <c r="C46" s="287"/>
      <c r="D46" s="287"/>
      <c r="E46" s="287"/>
      <c r="F46" s="288"/>
      <c r="G46" s="89" t="s">
        <v>838</v>
      </c>
      <c r="H46" s="92"/>
    </row>
    <row r="47" spans="1:8" ht="21.75" customHeight="1">
      <c r="A47" s="76" t="s">
        <v>413</v>
      </c>
      <c r="B47" s="288">
        <v>3773655.46</v>
      </c>
      <c r="C47" s="288">
        <v>0</v>
      </c>
      <c r="D47" s="288">
        <v>70547.31</v>
      </c>
      <c r="E47" s="288">
        <v>460274.66</v>
      </c>
      <c r="F47" s="288">
        <f>SUM(B47:E47)</f>
        <v>4304477.43</v>
      </c>
      <c r="G47" s="50" t="s">
        <v>465</v>
      </c>
      <c r="H47" s="92">
        <v>12772.93</v>
      </c>
    </row>
    <row r="48" spans="1:8" ht="21.75" customHeight="1">
      <c r="A48" s="80"/>
      <c r="B48" s="380"/>
      <c r="C48" s="380"/>
      <c r="D48" s="380"/>
      <c r="E48" s="380"/>
      <c r="F48" s="372"/>
      <c r="G48" s="103" t="s">
        <v>923</v>
      </c>
      <c r="H48" s="99"/>
    </row>
    <row r="49" spans="1:8" ht="21.75" customHeight="1">
      <c r="A49" s="76" t="s">
        <v>466</v>
      </c>
      <c r="B49" s="288">
        <v>5660483.19</v>
      </c>
      <c r="C49" s="288">
        <v>0</v>
      </c>
      <c r="D49" s="288">
        <v>105820.97</v>
      </c>
      <c r="E49" s="288">
        <v>690411.99</v>
      </c>
      <c r="F49" s="288">
        <f>SUM(B49:E49)</f>
        <v>6456716.15</v>
      </c>
      <c r="G49" s="50" t="s">
        <v>376</v>
      </c>
      <c r="H49" s="92">
        <v>645.67</v>
      </c>
    </row>
    <row r="50" spans="1:8" ht="21.75" customHeight="1">
      <c r="A50" s="76"/>
      <c r="B50" s="287"/>
      <c r="C50" s="287"/>
      <c r="D50" s="287"/>
      <c r="E50" s="287"/>
      <c r="F50" s="288"/>
      <c r="G50" s="89" t="s">
        <v>923</v>
      </c>
      <c r="H50" s="92"/>
    </row>
    <row r="51" spans="1:8" ht="21.75" customHeight="1">
      <c r="A51" s="30" t="s">
        <v>467</v>
      </c>
      <c r="B51" s="288">
        <v>7547310.92</v>
      </c>
      <c r="C51" s="288">
        <v>0</v>
      </c>
      <c r="D51" s="288">
        <v>141094.63</v>
      </c>
      <c r="E51" s="288">
        <v>920549.32</v>
      </c>
      <c r="F51" s="288">
        <f>SUM(B51:E51)</f>
        <v>8608954.87</v>
      </c>
      <c r="G51" s="50" t="s">
        <v>607</v>
      </c>
      <c r="H51" s="92">
        <v>215.22</v>
      </c>
    </row>
    <row r="52" spans="1:8" ht="21.75" customHeight="1">
      <c r="A52" s="76"/>
      <c r="B52" s="287"/>
      <c r="C52" s="287"/>
      <c r="D52" s="287"/>
      <c r="E52" s="287"/>
      <c r="F52" s="288"/>
      <c r="G52" s="50" t="s">
        <v>364</v>
      </c>
      <c r="H52" s="92"/>
    </row>
    <row r="53" spans="1:8" ht="21.75" customHeight="1">
      <c r="A53" s="76" t="s">
        <v>28</v>
      </c>
      <c r="B53" s="288">
        <v>7547310.92</v>
      </c>
      <c r="C53" s="287">
        <v>0</v>
      </c>
      <c r="D53" s="288">
        <v>141094.63</v>
      </c>
      <c r="E53" s="288">
        <v>920549.32</v>
      </c>
      <c r="F53" s="288">
        <f>SUM(B53:E53)</f>
        <v>8608954.87</v>
      </c>
      <c r="G53" s="50" t="s">
        <v>742</v>
      </c>
      <c r="H53" s="92">
        <v>1096.54</v>
      </c>
    </row>
    <row r="54" spans="1:8" ht="21.75" customHeight="1">
      <c r="A54" s="76" t="s">
        <v>29</v>
      </c>
      <c r="B54" s="287"/>
      <c r="C54" s="287"/>
      <c r="D54" s="287"/>
      <c r="E54" s="287"/>
      <c r="F54" s="288"/>
      <c r="G54" s="89" t="s">
        <v>749</v>
      </c>
      <c r="H54" s="92"/>
    </row>
    <row r="55" spans="1:8" ht="21.75" customHeight="1">
      <c r="A55" s="76" t="s">
        <v>30</v>
      </c>
      <c r="B55" s="287"/>
      <c r="C55" s="287"/>
      <c r="D55" s="287"/>
      <c r="E55" s="287"/>
      <c r="F55" s="287"/>
      <c r="G55" s="50"/>
      <c r="H55" s="92"/>
    </row>
    <row r="56" spans="1:8" ht="21.75" customHeight="1">
      <c r="A56" s="76" t="s">
        <v>31</v>
      </c>
      <c r="B56" s="288">
        <v>1886827.74</v>
      </c>
      <c r="C56" s="287">
        <v>0</v>
      </c>
      <c r="D56" s="288">
        <v>35273.66</v>
      </c>
      <c r="E56" s="288">
        <v>230137.33</v>
      </c>
      <c r="F56" s="288">
        <f>SUM(B56:E56)</f>
        <v>2152238.73</v>
      </c>
      <c r="G56" s="50" t="s">
        <v>192</v>
      </c>
      <c r="H56" s="92">
        <v>28318.93</v>
      </c>
    </row>
    <row r="57" spans="1:9" ht="21.75" customHeight="1">
      <c r="A57" s="80" t="s">
        <v>592</v>
      </c>
      <c r="B57" s="380"/>
      <c r="C57" s="380"/>
      <c r="D57" s="380"/>
      <c r="E57" s="380"/>
      <c r="F57" s="372"/>
      <c r="G57" s="52" t="s">
        <v>32</v>
      </c>
      <c r="H57" s="99"/>
      <c r="I57" s="186"/>
    </row>
    <row r="58" spans="1:8" ht="21.75">
      <c r="A58" s="109" t="s">
        <v>752</v>
      </c>
      <c r="B58" s="287"/>
      <c r="C58" s="287"/>
      <c r="D58" s="287"/>
      <c r="E58" s="287"/>
      <c r="F58" s="288"/>
      <c r="G58" s="50"/>
      <c r="H58" s="92"/>
    </row>
    <row r="59" spans="1:8" ht="21.75">
      <c r="A59" s="76" t="s">
        <v>33</v>
      </c>
      <c r="B59" s="288">
        <v>2247231.45</v>
      </c>
      <c r="C59" s="288">
        <v>26790.9</v>
      </c>
      <c r="D59" s="288">
        <v>68736.75</v>
      </c>
      <c r="E59" s="288">
        <v>265847.27</v>
      </c>
      <c r="F59" s="288">
        <f>SUM(B59:E59)</f>
        <v>2608606.37</v>
      </c>
      <c r="G59" s="50" t="s">
        <v>34</v>
      </c>
      <c r="H59" s="92">
        <v>2406.46</v>
      </c>
    </row>
    <row r="60" spans="1:8" ht="21.75">
      <c r="A60" s="76" t="s">
        <v>937</v>
      </c>
      <c r="B60" s="287"/>
      <c r="C60" s="287"/>
      <c r="D60" s="287"/>
      <c r="E60" s="287"/>
      <c r="F60" s="288"/>
      <c r="G60" s="89" t="s">
        <v>838</v>
      </c>
      <c r="H60" s="92"/>
    </row>
    <row r="61" spans="1:8" ht="21.75">
      <c r="A61" s="76" t="s">
        <v>35</v>
      </c>
      <c r="B61" s="288">
        <v>2247231.45</v>
      </c>
      <c r="C61" s="287">
        <v>26790.9</v>
      </c>
      <c r="D61" s="288">
        <v>68736.75</v>
      </c>
      <c r="E61" s="288">
        <v>265847.27</v>
      </c>
      <c r="F61" s="288">
        <f>SUM(B61:E61)</f>
        <v>2608606.37</v>
      </c>
      <c r="G61" s="50" t="s">
        <v>480</v>
      </c>
      <c r="H61" s="92">
        <v>26892.85</v>
      </c>
    </row>
    <row r="62" spans="1:8" ht="21.75">
      <c r="A62" s="76" t="s">
        <v>36</v>
      </c>
      <c r="B62" s="287"/>
      <c r="C62" s="287"/>
      <c r="D62" s="287"/>
      <c r="E62" s="287"/>
      <c r="F62" s="288"/>
      <c r="G62" s="89" t="s">
        <v>838</v>
      </c>
      <c r="H62" s="92"/>
    </row>
    <row r="63" spans="1:8" ht="21.75">
      <c r="A63" s="76" t="s">
        <v>37</v>
      </c>
      <c r="B63" s="287"/>
      <c r="C63" s="287"/>
      <c r="D63" s="287"/>
      <c r="E63" s="287"/>
      <c r="F63" s="288"/>
      <c r="G63" s="50"/>
      <c r="H63" s="92"/>
    </row>
    <row r="64" spans="1:8" ht="21.75">
      <c r="A64" s="76" t="s">
        <v>481</v>
      </c>
      <c r="B64" s="288">
        <v>1123615.72</v>
      </c>
      <c r="C64" s="288">
        <v>13395.45</v>
      </c>
      <c r="D64" s="288">
        <v>34368.37</v>
      </c>
      <c r="E64" s="288">
        <v>132923.63</v>
      </c>
      <c r="F64" s="288">
        <f>SUM(B64:E64)</f>
        <v>1304303.17</v>
      </c>
      <c r="G64" s="50" t="s">
        <v>259</v>
      </c>
      <c r="H64" s="92">
        <v>186329.023</v>
      </c>
    </row>
    <row r="65" spans="1:8" ht="21.75">
      <c r="A65" s="76" t="s">
        <v>482</v>
      </c>
      <c r="B65" s="287"/>
      <c r="C65" s="287"/>
      <c r="D65" s="287"/>
      <c r="E65" s="287"/>
      <c r="F65" s="288"/>
      <c r="G65" s="50" t="s">
        <v>749</v>
      </c>
      <c r="H65" s="92"/>
    </row>
    <row r="66" spans="1:8" ht="21.75">
      <c r="A66" s="76" t="s">
        <v>483</v>
      </c>
      <c r="B66" s="288">
        <v>2247231.45</v>
      </c>
      <c r="C66" s="287">
        <v>26790.9</v>
      </c>
      <c r="D66" s="288">
        <v>68736.75</v>
      </c>
      <c r="E66" s="288">
        <v>265847.27</v>
      </c>
      <c r="F66" s="288">
        <f>SUM(B66:E66)</f>
        <v>2608606.37</v>
      </c>
      <c r="G66" s="50" t="s">
        <v>485</v>
      </c>
      <c r="H66" s="92">
        <v>237146.03</v>
      </c>
    </row>
    <row r="67" spans="1:8" ht="21.75">
      <c r="A67" s="76" t="s">
        <v>484</v>
      </c>
      <c r="B67" s="287"/>
      <c r="C67" s="287"/>
      <c r="D67" s="287"/>
      <c r="E67" s="287"/>
      <c r="F67" s="288"/>
      <c r="G67" s="50" t="s">
        <v>749</v>
      </c>
      <c r="H67" s="92"/>
    </row>
    <row r="68" spans="1:8" ht="21.75">
      <c r="A68" s="76" t="s">
        <v>486</v>
      </c>
      <c r="B68" s="288">
        <v>1123615.72</v>
      </c>
      <c r="C68" s="287">
        <v>13395.45</v>
      </c>
      <c r="D68" s="288">
        <v>34368.37</v>
      </c>
      <c r="E68" s="288">
        <v>132923.63</v>
      </c>
      <c r="F68" s="288">
        <f>SUM(B68:E68)</f>
        <v>1304303.17</v>
      </c>
      <c r="G68" s="50" t="s">
        <v>742</v>
      </c>
      <c r="H68" s="92">
        <v>166.13</v>
      </c>
    </row>
    <row r="69" spans="1:8" ht="21.75">
      <c r="A69" s="76"/>
      <c r="B69" s="287"/>
      <c r="C69" s="287"/>
      <c r="D69" s="287"/>
      <c r="E69" s="287"/>
      <c r="F69" s="288"/>
      <c r="G69" s="50" t="s">
        <v>749</v>
      </c>
      <c r="H69" s="92"/>
    </row>
    <row r="70" spans="1:8" ht="21.75">
      <c r="A70" s="76" t="s">
        <v>22</v>
      </c>
      <c r="B70" s="288">
        <v>1123615.72</v>
      </c>
      <c r="C70" s="288">
        <v>13395.45</v>
      </c>
      <c r="D70" s="288">
        <v>34368.37</v>
      </c>
      <c r="E70" s="288">
        <v>132923.63</v>
      </c>
      <c r="F70" s="288">
        <f>SUM(B70:E70)</f>
        <v>1304303.17</v>
      </c>
      <c r="G70" s="50" t="s">
        <v>24</v>
      </c>
      <c r="H70" s="92">
        <v>167.76</v>
      </c>
    </row>
    <row r="71" spans="1:8" ht="21.75">
      <c r="A71" s="80" t="s">
        <v>23</v>
      </c>
      <c r="B71" s="372"/>
      <c r="C71" s="380"/>
      <c r="D71" s="380"/>
      <c r="E71" s="380"/>
      <c r="F71" s="372"/>
      <c r="G71" s="52" t="s">
        <v>134</v>
      </c>
      <c r="H71" s="99"/>
    </row>
    <row r="72" spans="1:8" ht="21.75">
      <c r="A72" s="76" t="s">
        <v>25</v>
      </c>
      <c r="B72" s="288">
        <v>2247231.44</v>
      </c>
      <c r="C72" s="287">
        <v>26790.9</v>
      </c>
      <c r="D72" s="288">
        <v>68736.75</v>
      </c>
      <c r="E72" s="288">
        <v>265847.27</v>
      </c>
      <c r="F72" s="288">
        <f>SUM(B72:E72)</f>
        <v>2608606.36</v>
      </c>
      <c r="G72" s="50" t="s">
        <v>27</v>
      </c>
      <c r="H72" s="92">
        <v>299.6</v>
      </c>
    </row>
    <row r="73" spans="1:8" ht="21.75">
      <c r="A73" s="76" t="s">
        <v>26</v>
      </c>
      <c r="B73" s="287"/>
      <c r="C73" s="287"/>
      <c r="D73" s="287"/>
      <c r="E73" s="287"/>
      <c r="F73" s="288"/>
      <c r="G73" s="50" t="s">
        <v>749</v>
      </c>
      <c r="H73" s="92"/>
    </row>
    <row r="74" spans="1:8" ht="21.75">
      <c r="A74" s="76" t="s">
        <v>437</v>
      </c>
      <c r="B74" s="288">
        <v>1123615.72</v>
      </c>
      <c r="C74" s="288">
        <v>13395.45</v>
      </c>
      <c r="D74" s="288">
        <v>34368.37</v>
      </c>
      <c r="E74" s="288">
        <v>132923.63</v>
      </c>
      <c r="F74" s="288">
        <f>SUM(B74:E74)</f>
        <v>1304303.17</v>
      </c>
      <c r="G74" s="50" t="s">
        <v>439</v>
      </c>
      <c r="H74" s="92">
        <v>6331.57</v>
      </c>
    </row>
    <row r="75" spans="1:8" ht="21.75">
      <c r="A75" s="76" t="s">
        <v>438</v>
      </c>
      <c r="B75" s="287"/>
      <c r="C75" s="287"/>
      <c r="D75" s="287"/>
      <c r="E75" s="287"/>
      <c r="F75" s="288"/>
      <c r="G75" s="50" t="s">
        <v>749</v>
      </c>
      <c r="H75" s="92"/>
    </row>
    <row r="76" spans="1:8" ht="21.75">
      <c r="A76" s="76" t="s">
        <v>440</v>
      </c>
      <c r="B76" s="288">
        <v>1123615.72</v>
      </c>
      <c r="C76" s="287">
        <v>13395.45</v>
      </c>
      <c r="D76" s="288">
        <v>34368.37</v>
      </c>
      <c r="E76" s="288">
        <v>132923.63</v>
      </c>
      <c r="F76" s="288">
        <f>SUM(B76:E76)</f>
        <v>1304303.17</v>
      </c>
      <c r="G76" s="50" t="s">
        <v>607</v>
      </c>
      <c r="H76" s="92">
        <v>1304303.17</v>
      </c>
    </row>
    <row r="77" spans="1:8" ht="21.75">
      <c r="A77" s="76"/>
      <c r="B77" s="287"/>
      <c r="C77" s="287"/>
      <c r="D77" s="287"/>
      <c r="E77" s="287"/>
      <c r="F77" s="288"/>
      <c r="G77" s="50" t="s">
        <v>749</v>
      </c>
      <c r="H77" s="92"/>
    </row>
    <row r="78" spans="1:8" ht="21.75">
      <c r="A78" s="76" t="s">
        <v>441</v>
      </c>
      <c r="B78" s="288">
        <v>2247231.44</v>
      </c>
      <c r="C78" s="288">
        <v>26790.9</v>
      </c>
      <c r="D78" s="288">
        <v>68736.75</v>
      </c>
      <c r="E78" s="288">
        <v>265847.26</v>
      </c>
      <c r="F78" s="288">
        <f>SUM(B78:E78)</f>
        <v>2608606.3499999996</v>
      </c>
      <c r="G78" s="50" t="s">
        <v>24</v>
      </c>
      <c r="H78" s="92">
        <v>335.51</v>
      </c>
    </row>
    <row r="79" spans="1:8" ht="21.75">
      <c r="A79" s="76" t="s">
        <v>442</v>
      </c>
      <c r="B79" s="287"/>
      <c r="C79" s="287"/>
      <c r="D79" s="287"/>
      <c r="E79" s="287"/>
      <c r="F79" s="288"/>
      <c r="G79" s="50" t="s">
        <v>749</v>
      </c>
      <c r="H79" s="92"/>
    </row>
    <row r="80" spans="1:8" ht="21.75">
      <c r="A80" s="76" t="s">
        <v>443</v>
      </c>
      <c r="B80" s="288">
        <v>2247231.44</v>
      </c>
      <c r="C80" s="287">
        <v>26790.9</v>
      </c>
      <c r="D80" s="288">
        <v>68736.75</v>
      </c>
      <c r="E80" s="288">
        <v>265847.26</v>
      </c>
      <c r="F80" s="288">
        <f>SUM(B80:E80)</f>
        <v>2608606.3499999996</v>
      </c>
      <c r="G80" s="50" t="s">
        <v>39</v>
      </c>
      <c r="H80" s="92">
        <v>81518.95</v>
      </c>
    </row>
    <row r="81" spans="1:8" ht="21.75">
      <c r="A81" s="76" t="s">
        <v>444</v>
      </c>
      <c r="B81" s="287"/>
      <c r="C81" s="287"/>
      <c r="D81" s="287"/>
      <c r="E81" s="287"/>
      <c r="F81" s="288"/>
      <c r="G81" s="50" t="s">
        <v>749</v>
      </c>
      <c r="H81" s="92"/>
    </row>
    <row r="82" spans="1:8" ht="21.75">
      <c r="A82" s="76" t="s">
        <v>414</v>
      </c>
      <c r="B82" s="287"/>
      <c r="C82" s="287"/>
      <c r="D82" s="287"/>
      <c r="E82" s="287"/>
      <c r="F82" s="288"/>
      <c r="G82" s="30"/>
      <c r="H82" s="92"/>
    </row>
    <row r="83" spans="1:8" ht="21.75">
      <c r="A83" s="76" t="s">
        <v>445</v>
      </c>
      <c r="B83" s="288">
        <v>1123615.72</v>
      </c>
      <c r="C83" s="288">
        <v>13395.45</v>
      </c>
      <c r="D83" s="288">
        <v>34368.37</v>
      </c>
      <c r="E83" s="288">
        <v>132923.63</v>
      </c>
      <c r="F83" s="288">
        <f>SUM(B83:E83)</f>
        <v>1304303.17</v>
      </c>
      <c r="G83" s="50" t="s">
        <v>315</v>
      </c>
      <c r="H83" s="92">
        <v>130430.32</v>
      </c>
    </row>
    <row r="84" spans="1:8" ht="21.75">
      <c r="A84" s="76" t="s">
        <v>38</v>
      </c>
      <c r="B84" s="287"/>
      <c r="C84" s="287"/>
      <c r="D84" s="287"/>
      <c r="E84" s="287"/>
      <c r="F84" s="288"/>
      <c r="G84" s="50" t="s">
        <v>749</v>
      </c>
      <c r="H84" s="92"/>
    </row>
    <row r="85" spans="1:8" ht="21.75">
      <c r="A85" s="76" t="s">
        <v>40</v>
      </c>
      <c r="B85" s="288">
        <v>2247231.44</v>
      </c>
      <c r="C85" s="287">
        <v>26790.9</v>
      </c>
      <c r="D85" s="288">
        <v>68736.75</v>
      </c>
      <c r="E85" s="288">
        <v>265847.26</v>
      </c>
      <c r="F85" s="288">
        <f>SUM(B85:E85)</f>
        <v>2608606.3499999996</v>
      </c>
      <c r="G85" s="50" t="s">
        <v>24</v>
      </c>
      <c r="H85" s="92">
        <v>335.51</v>
      </c>
    </row>
    <row r="86" spans="1:9" ht="21.75">
      <c r="A86" s="80" t="s">
        <v>41</v>
      </c>
      <c r="B86" s="380"/>
      <c r="C86" s="380"/>
      <c r="D86" s="380"/>
      <c r="E86" s="380"/>
      <c r="F86" s="372"/>
      <c r="G86" s="52" t="s">
        <v>749</v>
      </c>
      <c r="H86" s="99"/>
      <c r="I86" s="186"/>
    </row>
    <row r="87" spans="1:8" ht="21.75">
      <c r="A87" s="109" t="s">
        <v>796</v>
      </c>
      <c r="B87" s="287"/>
      <c r="C87" s="287"/>
      <c r="D87" s="287"/>
      <c r="E87" s="287"/>
      <c r="F87" s="288">
        <f>SUM(B87:E87)</f>
        <v>0</v>
      </c>
      <c r="G87" s="50"/>
      <c r="H87" s="92"/>
    </row>
    <row r="88" spans="1:8" ht="21.75">
      <c r="A88" s="76" t="s">
        <v>42</v>
      </c>
      <c r="B88" s="288">
        <v>3812406.89</v>
      </c>
      <c r="C88" s="287">
        <v>0</v>
      </c>
      <c r="D88" s="288">
        <v>111829.53</v>
      </c>
      <c r="E88" s="288">
        <v>282084.82</v>
      </c>
      <c r="F88" s="288">
        <f>SUM(B88:E88)</f>
        <v>4206321.24</v>
      </c>
      <c r="G88" s="50" t="s">
        <v>43</v>
      </c>
      <c r="H88" s="92">
        <v>7565.33</v>
      </c>
    </row>
    <row r="89" spans="1:8" ht="21.75">
      <c r="A89" s="76" t="s">
        <v>659</v>
      </c>
      <c r="B89" s="287"/>
      <c r="C89" s="287"/>
      <c r="D89" s="287"/>
      <c r="E89" s="287"/>
      <c r="F89" s="288">
        <f>SUM(B89:E89)</f>
        <v>0</v>
      </c>
      <c r="G89" s="89" t="s">
        <v>838</v>
      </c>
      <c r="H89" s="92"/>
    </row>
    <row r="90" spans="1:8" ht="21.75">
      <c r="A90" s="76" t="s">
        <v>0</v>
      </c>
      <c r="B90" s="287"/>
      <c r="C90" s="287"/>
      <c r="D90" s="287"/>
      <c r="E90" s="287"/>
      <c r="F90" s="288"/>
      <c r="G90" s="89"/>
      <c r="H90" s="92"/>
    </row>
    <row r="91" spans="1:8" ht="21.75">
      <c r="A91" s="76" t="s">
        <v>44</v>
      </c>
      <c r="B91" s="288">
        <v>762481.38</v>
      </c>
      <c r="C91" s="287">
        <v>0</v>
      </c>
      <c r="D91" s="288">
        <v>22365.91</v>
      </c>
      <c r="E91" s="288">
        <v>56416.96</v>
      </c>
      <c r="F91" s="288">
        <f>SUM(B91:E91)</f>
        <v>841264.25</v>
      </c>
      <c r="G91" s="89" t="s">
        <v>742</v>
      </c>
      <c r="H91" s="92">
        <v>107.15</v>
      </c>
    </row>
    <row r="92" spans="1:8" ht="21.75">
      <c r="A92" s="76" t="s">
        <v>191</v>
      </c>
      <c r="B92" s="287"/>
      <c r="C92" s="287"/>
      <c r="D92" s="287"/>
      <c r="E92" s="287"/>
      <c r="F92" s="288"/>
      <c r="G92" s="50" t="s">
        <v>749</v>
      </c>
      <c r="H92" s="92"/>
    </row>
    <row r="93" spans="1:8" ht="21.75">
      <c r="A93" s="76" t="s">
        <v>45</v>
      </c>
      <c r="B93" s="288">
        <v>3049925.51</v>
      </c>
      <c r="C93" s="287">
        <v>0</v>
      </c>
      <c r="D93" s="288">
        <v>89463.62</v>
      </c>
      <c r="E93" s="288">
        <v>225667.85</v>
      </c>
      <c r="F93" s="288">
        <f>SUM(B93:E93)</f>
        <v>3365056.98</v>
      </c>
      <c r="G93" s="89" t="s">
        <v>608</v>
      </c>
      <c r="H93" s="92">
        <v>1121685.66</v>
      </c>
    </row>
    <row r="94" spans="1:8" ht="21.75">
      <c r="A94" s="80" t="s">
        <v>919</v>
      </c>
      <c r="B94" s="380"/>
      <c r="C94" s="380"/>
      <c r="D94" s="380"/>
      <c r="E94" s="380"/>
      <c r="F94" s="372"/>
      <c r="G94" s="52" t="s">
        <v>286</v>
      </c>
      <c r="H94" s="99"/>
    </row>
    <row r="95" spans="1:8" ht="21.75">
      <c r="A95" s="76" t="s">
        <v>46</v>
      </c>
      <c r="B95" s="288">
        <v>4574888.27</v>
      </c>
      <c r="C95" s="287">
        <v>0</v>
      </c>
      <c r="D95" s="288">
        <v>134195.44</v>
      </c>
      <c r="E95" s="288">
        <v>338501.78</v>
      </c>
      <c r="F95" s="288">
        <f>SUM(B95:E95)</f>
        <v>5047585.49</v>
      </c>
      <c r="G95" s="89" t="s">
        <v>742</v>
      </c>
      <c r="H95" s="92">
        <v>642.92</v>
      </c>
    </row>
    <row r="96" spans="1:8" ht="21.75">
      <c r="A96" s="76" t="s">
        <v>47</v>
      </c>
      <c r="B96" s="287"/>
      <c r="C96" s="287"/>
      <c r="D96" s="287"/>
      <c r="E96" s="287"/>
      <c r="F96" s="288"/>
      <c r="G96" s="50" t="s">
        <v>749</v>
      </c>
      <c r="H96" s="92"/>
    </row>
    <row r="97" spans="1:8" ht="21.75">
      <c r="A97" s="76" t="s">
        <v>468</v>
      </c>
      <c r="B97" s="288">
        <v>3049925.51</v>
      </c>
      <c r="C97" s="287">
        <v>0</v>
      </c>
      <c r="D97" s="288">
        <v>89463.62</v>
      </c>
      <c r="E97" s="288">
        <v>225667.85</v>
      </c>
      <c r="F97" s="288">
        <f>SUM(B97:E97)</f>
        <v>3365056.98</v>
      </c>
      <c r="G97" s="89" t="s">
        <v>315</v>
      </c>
      <c r="H97" s="92">
        <v>336505.7</v>
      </c>
    </row>
    <row r="98" spans="1:8" ht="21.75">
      <c r="A98" s="76" t="s">
        <v>469</v>
      </c>
      <c r="B98" s="287"/>
      <c r="C98" s="287"/>
      <c r="D98" s="287"/>
      <c r="E98" s="287"/>
      <c r="F98" s="288"/>
      <c r="G98" s="50" t="s">
        <v>749</v>
      </c>
      <c r="H98" s="92"/>
    </row>
    <row r="99" spans="1:9" ht="21.75">
      <c r="A99" s="80" t="s">
        <v>20</v>
      </c>
      <c r="B99" s="380"/>
      <c r="C99" s="380"/>
      <c r="D99" s="380"/>
      <c r="E99" s="380"/>
      <c r="F99" s="372"/>
      <c r="G99" s="52"/>
      <c r="H99" s="99"/>
      <c r="I99" s="186"/>
    </row>
    <row r="100" spans="1:8" ht="21.75">
      <c r="A100" s="109" t="s">
        <v>754</v>
      </c>
      <c r="B100" s="287"/>
      <c r="C100" s="287"/>
      <c r="D100" s="287"/>
      <c r="E100" s="287"/>
      <c r="F100" s="288"/>
      <c r="G100" s="50"/>
      <c r="H100" s="92"/>
    </row>
    <row r="101" spans="1:8" ht="21.75">
      <c r="A101" s="76" t="s">
        <v>470</v>
      </c>
      <c r="B101" s="288">
        <v>1349278.22</v>
      </c>
      <c r="C101" s="288">
        <v>0</v>
      </c>
      <c r="D101" s="288">
        <v>64572.78</v>
      </c>
      <c r="E101" s="288">
        <v>140061.93</v>
      </c>
      <c r="F101" s="288">
        <f>SUM(B101:E101)</f>
        <v>1553912.93</v>
      </c>
      <c r="G101" s="89" t="s">
        <v>471</v>
      </c>
      <c r="H101" s="92">
        <v>2931.91</v>
      </c>
    </row>
    <row r="102" spans="1:8" ht="21.75">
      <c r="A102" s="76" t="s">
        <v>421</v>
      </c>
      <c r="B102" s="287"/>
      <c r="C102" s="287"/>
      <c r="D102" s="287"/>
      <c r="E102" s="287"/>
      <c r="F102" s="288"/>
      <c r="G102" s="50" t="s">
        <v>749</v>
      </c>
      <c r="H102" s="92"/>
    </row>
    <row r="103" spans="1:8" ht="21.75">
      <c r="A103" s="76" t="s">
        <v>422</v>
      </c>
      <c r="B103" s="288">
        <v>1349278.22</v>
      </c>
      <c r="C103" s="288">
        <v>0</v>
      </c>
      <c r="D103" s="288">
        <v>64572.78</v>
      </c>
      <c r="E103" s="288">
        <v>140061.93</v>
      </c>
      <c r="F103" s="288">
        <f>SUM(B103:E103)</f>
        <v>1553912.93</v>
      </c>
      <c r="G103" s="89" t="s">
        <v>610</v>
      </c>
      <c r="H103" s="92">
        <v>776956.47</v>
      </c>
    </row>
    <row r="104" spans="1:8" ht="21.75">
      <c r="A104" s="102"/>
      <c r="B104" s="287"/>
      <c r="C104" s="287"/>
      <c r="D104" s="287"/>
      <c r="E104" s="287"/>
      <c r="F104" s="288"/>
      <c r="G104" s="89" t="s">
        <v>661</v>
      </c>
      <c r="H104" s="92"/>
    </row>
    <row r="105" spans="1:8" ht="21.75">
      <c r="A105" s="76" t="s">
        <v>472</v>
      </c>
      <c r="B105" s="288">
        <v>1349278.22</v>
      </c>
      <c r="C105" s="288">
        <v>0</v>
      </c>
      <c r="D105" s="288">
        <v>64572.78</v>
      </c>
      <c r="E105" s="288">
        <v>140061.93</v>
      </c>
      <c r="F105" s="288">
        <f>SUM(B105:E105)</f>
        <v>1553912.93</v>
      </c>
      <c r="G105" s="89" t="s">
        <v>473</v>
      </c>
      <c r="H105" s="92">
        <v>32373.19</v>
      </c>
    </row>
    <row r="106" spans="1:8" ht="21.75">
      <c r="A106" s="76"/>
      <c r="B106" s="287"/>
      <c r="C106" s="287"/>
      <c r="D106" s="287"/>
      <c r="E106" s="287"/>
      <c r="F106" s="288"/>
      <c r="G106" s="50" t="s">
        <v>844</v>
      </c>
      <c r="H106" s="92"/>
    </row>
    <row r="107" spans="1:8" ht="21.75">
      <c r="A107" s="76" t="s">
        <v>474</v>
      </c>
      <c r="B107" s="288">
        <v>2023917.34</v>
      </c>
      <c r="C107" s="287">
        <v>0</v>
      </c>
      <c r="D107" s="288">
        <v>96859.17</v>
      </c>
      <c r="E107" s="288">
        <v>210092.89</v>
      </c>
      <c r="F107" s="288">
        <f>SUM(B107:E107)</f>
        <v>2330869.4000000004</v>
      </c>
      <c r="G107" s="50" t="s">
        <v>476</v>
      </c>
      <c r="H107" s="92">
        <v>15749.12</v>
      </c>
    </row>
    <row r="108" spans="1:8" ht="21.75">
      <c r="A108" s="76" t="s">
        <v>475</v>
      </c>
      <c r="B108" s="287"/>
      <c r="C108" s="287"/>
      <c r="D108" s="287"/>
      <c r="E108" s="287"/>
      <c r="F108" s="288"/>
      <c r="G108" s="50" t="s">
        <v>749</v>
      </c>
      <c r="H108" s="92"/>
    </row>
    <row r="109" spans="1:8" ht="21.75">
      <c r="A109" s="76" t="s">
        <v>479</v>
      </c>
      <c r="B109" s="288">
        <v>3373195.56</v>
      </c>
      <c r="C109" s="288">
        <v>0</v>
      </c>
      <c r="D109" s="288">
        <v>161431.95</v>
      </c>
      <c r="E109" s="288">
        <v>350154.82</v>
      </c>
      <c r="F109" s="288">
        <f>SUM(B109:E109)</f>
        <v>3884782.33</v>
      </c>
      <c r="G109" s="50" t="s">
        <v>477</v>
      </c>
      <c r="H109" s="92">
        <v>1809.4</v>
      </c>
    </row>
    <row r="110" spans="1:8" ht="21.75">
      <c r="A110" s="102"/>
      <c r="B110" s="287"/>
      <c r="C110" s="287"/>
      <c r="D110" s="287"/>
      <c r="E110" s="287"/>
      <c r="F110" s="288"/>
      <c r="G110" s="89" t="s">
        <v>288</v>
      </c>
      <c r="H110" s="92"/>
    </row>
    <row r="111" spans="1:8" ht="21.75">
      <c r="A111" s="76" t="s">
        <v>71</v>
      </c>
      <c r="B111" s="288">
        <v>2023917.34</v>
      </c>
      <c r="C111" s="288">
        <v>0</v>
      </c>
      <c r="D111" s="288">
        <v>96859.17</v>
      </c>
      <c r="E111" s="288">
        <v>210092.88</v>
      </c>
      <c r="F111" s="288">
        <f>SUM(B111:E111)</f>
        <v>2330869.39</v>
      </c>
      <c r="G111" s="50" t="s">
        <v>664</v>
      </c>
      <c r="H111" s="92">
        <v>4835.83</v>
      </c>
    </row>
    <row r="112" spans="1:8" ht="21.75">
      <c r="A112" s="76"/>
      <c r="B112" s="287"/>
      <c r="C112" s="287"/>
      <c r="D112" s="287"/>
      <c r="E112" s="287"/>
      <c r="F112" s="288"/>
      <c r="G112" s="89" t="s">
        <v>371</v>
      </c>
      <c r="H112" s="92"/>
    </row>
    <row r="113" spans="1:8" ht="21.75">
      <c r="A113" s="76" t="s">
        <v>72</v>
      </c>
      <c r="B113" s="288">
        <v>2023917.33</v>
      </c>
      <c r="C113" s="288">
        <v>0</v>
      </c>
      <c r="D113" s="288">
        <v>96859.18</v>
      </c>
      <c r="E113" s="288">
        <v>210092.88</v>
      </c>
      <c r="F113" s="288">
        <f>SUM(B113:E113)</f>
        <v>2330869.39</v>
      </c>
      <c r="G113" s="50" t="s">
        <v>478</v>
      </c>
      <c r="H113" s="92">
        <v>9069.53</v>
      </c>
    </row>
    <row r="114" spans="1:9" ht="21.75">
      <c r="A114" s="80"/>
      <c r="B114" s="380"/>
      <c r="C114" s="380"/>
      <c r="D114" s="380"/>
      <c r="E114" s="380"/>
      <c r="F114" s="372"/>
      <c r="G114" s="103" t="s">
        <v>288</v>
      </c>
      <c r="H114" s="99"/>
      <c r="I114" s="186"/>
    </row>
    <row r="115" spans="1:8" ht="21.75" customHeight="1">
      <c r="A115" s="184" t="s">
        <v>797</v>
      </c>
      <c r="B115" s="287"/>
      <c r="C115" s="287"/>
      <c r="D115" s="287"/>
      <c r="E115" s="287"/>
      <c r="F115" s="288"/>
      <c r="G115" s="50"/>
      <c r="H115" s="92"/>
    </row>
    <row r="116" spans="1:8" ht="21.75" customHeight="1">
      <c r="A116" s="102" t="s">
        <v>73</v>
      </c>
      <c r="B116" s="288">
        <v>7240736.78</v>
      </c>
      <c r="C116" s="288">
        <v>0</v>
      </c>
      <c r="D116" s="288">
        <v>128073.87</v>
      </c>
      <c r="E116" s="288">
        <v>441640.58</v>
      </c>
      <c r="F116" s="288">
        <f>SUM(B116:E116)</f>
        <v>7810451.23</v>
      </c>
      <c r="G116" s="50" t="s">
        <v>742</v>
      </c>
      <c r="H116" s="92">
        <v>994.84</v>
      </c>
    </row>
    <row r="117" spans="1:8" ht="21.75" customHeight="1">
      <c r="A117" s="80" t="s">
        <v>74</v>
      </c>
      <c r="B117" s="380"/>
      <c r="C117" s="380"/>
      <c r="D117" s="380"/>
      <c r="E117" s="380"/>
      <c r="F117" s="372"/>
      <c r="G117" s="103" t="s">
        <v>749</v>
      </c>
      <c r="H117" s="99"/>
    </row>
    <row r="118" spans="1:8" ht="21.75" customHeight="1">
      <c r="A118" s="76" t="s">
        <v>75</v>
      </c>
      <c r="B118" s="288">
        <v>5430552.58</v>
      </c>
      <c r="C118" s="288">
        <v>0</v>
      </c>
      <c r="D118" s="288">
        <v>96055.4</v>
      </c>
      <c r="E118" s="288">
        <v>331230.44</v>
      </c>
      <c r="F118" s="288">
        <f>SUM(B118:E118)</f>
        <v>5857838.420000001</v>
      </c>
      <c r="G118" s="50" t="s">
        <v>742</v>
      </c>
      <c r="H118" s="92">
        <v>746.13</v>
      </c>
    </row>
    <row r="119" spans="1:8" ht="21.75" customHeight="1">
      <c r="A119" s="76" t="s">
        <v>712</v>
      </c>
      <c r="B119" s="287"/>
      <c r="C119" s="287"/>
      <c r="D119" s="287"/>
      <c r="E119" s="287"/>
      <c r="F119" s="288"/>
      <c r="G119" s="89" t="s">
        <v>749</v>
      </c>
      <c r="H119" s="92"/>
    </row>
    <row r="120" spans="1:8" ht="21.75" customHeight="1">
      <c r="A120" s="76" t="s">
        <v>76</v>
      </c>
      <c r="B120" s="288">
        <v>7240736.78</v>
      </c>
      <c r="C120" s="288">
        <v>0</v>
      </c>
      <c r="D120" s="288">
        <v>128073.87</v>
      </c>
      <c r="E120" s="288">
        <v>441640.58</v>
      </c>
      <c r="F120" s="288">
        <f>SUM(B120:E120)</f>
        <v>7810451.23</v>
      </c>
      <c r="G120" s="50" t="s">
        <v>742</v>
      </c>
      <c r="H120" s="92">
        <v>994.84</v>
      </c>
    </row>
    <row r="121" spans="1:8" ht="21.75" customHeight="1">
      <c r="A121" s="76" t="s">
        <v>656</v>
      </c>
      <c r="B121" s="287"/>
      <c r="C121" s="287"/>
      <c r="D121" s="287"/>
      <c r="E121" s="287"/>
      <c r="F121" s="288"/>
      <c r="G121" s="89" t="s">
        <v>749</v>
      </c>
      <c r="H121" s="92"/>
    </row>
    <row r="122" spans="1:8" ht="21.75" customHeight="1">
      <c r="A122" s="76" t="s">
        <v>77</v>
      </c>
      <c r="B122" s="288">
        <v>5430552.58</v>
      </c>
      <c r="C122" s="288">
        <v>0</v>
      </c>
      <c r="D122" s="288">
        <v>96055.4</v>
      </c>
      <c r="E122" s="288">
        <v>331230.44</v>
      </c>
      <c r="F122" s="288">
        <f>SUM(B122:E122)</f>
        <v>5857838.420000001</v>
      </c>
      <c r="G122" s="50" t="s">
        <v>742</v>
      </c>
      <c r="H122" s="92">
        <v>746.13</v>
      </c>
    </row>
    <row r="123" spans="1:8" ht="21.75" customHeight="1">
      <c r="A123" s="102" t="s">
        <v>78</v>
      </c>
      <c r="B123" s="287"/>
      <c r="C123" s="287"/>
      <c r="D123" s="287"/>
      <c r="E123" s="287"/>
      <c r="F123" s="288"/>
      <c r="G123" s="89" t="s">
        <v>749</v>
      </c>
      <c r="H123" s="92"/>
    </row>
    <row r="124" spans="1:8" ht="21.75" customHeight="1">
      <c r="A124" s="76" t="s">
        <v>79</v>
      </c>
      <c r="B124" s="288">
        <v>5430552.58</v>
      </c>
      <c r="C124" s="288">
        <v>0</v>
      </c>
      <c r="D124" s="288">
        <v>96055.41</v>
      </c>
      <c r="E124" s="288">
        <v>331230.43</v>
      </c>
      <c r="F124" s="288">
        <f>SUM(B124:E124)</f>
        <v>5857838.42</v>
      </c>
      <c r="G124" s="50" t="s">
        <v>742</v>
      </c>
      <c r="H124" s="92">
        <v>746.13</v>
      </c>
    </row>
    <row r="125" spans="1:8" ht="21.75" customHeight="1">
      <c r="A125" s="30" t="s">
        <v>80</v>
      </c>
      <c r="B125" s="287"/>
      <c r="C125" s="287"/>
      <c r="D125" s="287"/>
      <c r="E125" s="287"/>
      <c r="F125" s="288"/>
      <c r="G125" s="89" t="s">
        <v>749</v>
      </c>
      <c r="H125" s="92"/>
    </row>
    <row r="126" spans="1:8" ht="21.75" customHeight="1">
      <c r="A126" s="76" t="s">
        <v>81</v>
      </c>
      <c r="B126" s="288">
        <v>5430552.59</v>
      </c>
      <c r="C126" s="288">
        <v>0</v>
      </c>
      <c r="D126" s="288">
        <v>96055.41</v>
      </c>
      <c r="E126" s="288">
        <v>331230.43</v>
      </c>
      <c r="F126" s="288">
        <f>SUM(B126:E126)</f>
        <v>5857838.43</v>
      </c>
      <c r="G126" s="50" t="s">
        <v>742</v>
      </c>
      <c r="H126" s="92">
        <v>746.13</v>
      </c>
    </row>
    <row r="127" spans="1:9" ht="21.75" customHeight="1">
      <c r="A127" s="80" t="s">
        <v>937</v>
      </c>
      <c r="B127" s="380"/>
      <c r="C127" s="380"/>
      <c r="D127" s="380"/>
      <c r="E127" s="380"/>
      <c r="F127" s="372"/>
      <c r="G127" s="103" t="s">
        <v>749</v>
      </c>
      <c r="H127" s="99"/>
      <c r="I127" s="186"/>
    </row>
    <row r="128" spans="1:8" ht="21.75" customHeight="1">
      <c r="A128" s="109" t="s">
        <v>798</v>
      </c>
      <c r="B128" s="287"/>
      <c r="C128" s="287"/>
      <c r="D128" s="287"/>
      <c r="E128" s="287"/>
      <c r="F128" s="288"/>
      <c r="G128" s="50"/>
      <c r="H128" s="92"/>
    </row>
    <row r="129" spans="1:8" ht="21.75" customHeight="1">
      <c r="A129" s="76" t="s">
        <v>799</v>
      </c>
      <c r="B129" s="288">
        <v>5904670.25</v>
      </c>
      <c r="C129" s="288">
        <v>0</v>
      </c>
      <c r="D129" s="288">
        <v>297143.08</v>
      </c>
      <c r="E129" s="288">
        <v>644312.05</v>
      </c>
      <c r="F129" s="288">
        <f>SUM(B129:E129)</f>
        <v>6846125.38</v>
      </c>
      <c r="G129" s="50" t="s">
        <v>82</v>
      </c>
      <c r="H129" s="92">
        <v>736.3</v>
      </c>
    </row>
    <row r="130" spans="1:8" ht="21.75" customHeight="1">
      <c r="A130" s="76"/>
      <c r="B130" s="287"/>
      <c r="C130" s="287"/>
      <c r="D130" s="287"/>
      <c r="E130" s="287"/>
      <c r="F130" s="288"/>
      <c r="G130" s="50" t="s">
        <v>837</v>
      </c>
      <c r="H130" s="92"/>
    </row>
    <row r="131" spans="1:8" ht="21.75" customHeight="1">
      <c r="A131" s="76" t="s">
        <v>896</v>
      </c>
      <c r="B131" s="288">
        <v>4428502.68</v>
      </c>
      <c r="C131" s="288">
        <v>0</v>
      </c>
      <c r="D131" s="288">
        <v>222857.31</v>
      </c>
      <c r="E131" s="288">
        <v>483234.04</v>
      </c>
      <c r="F131" s="288">
        <f>SUM(B131:E131)</f>
        <v>5134594.029999999</v>
      </c>
      <c r="G131" s="50" t="s">
        <v>83</v>
      </c>
      <c r="H131" s="92">
        <v>3543.54</v>
      </c>
    </row>
    <row r="132" spans="1:8" ht="21.75" customHeight="1">
      <c r="A132" s="76" t="s">
        <v>897</v>
      </c>
      <c r="B132" s="287"/>
      <c r="C132" s="287"/>
      <c r="D132" s="287"/>
      <c r="E132" s="287"/>
      <c r="F132" s="288"/>
      <c r="G132" s="50" t="s">
        <v>837</v>
      </c>
      <c r="H132" s="92"/>
    </row>
    <row r="133" spans="1:8" ht="21.75" customHeight="1">
      <c r="A133" s="76" t="s">
        <v>597</v>
      </c>
      <c r="B133" s="288">
        <v>5904670.25</v>
      </c>
      <c r="C133" s="288">
        <v>0</v>
      </c>
      <c r="D133" s="288">
        <v>297143.09</v>
      </c>
      <c r="E133" s="288">
        <v>644312.06</v>
      </c>
      <c r="F133" s="288">
        <f>SUM(B133:E133)</f>
        <v>6846125.4</v>
      </c>
      <c r="G133" s="50" t="s">
        <v>84</v>
      </c>
      <c r="H133" s="92">
        <v>27384.5</v>
      </c>
    </row>
    <row r="134" spans="1:8" ht="21.75" customHeight="1">
      <c r="A134" s="76"/>
      <c r="B134" s="287"/>
      <c r="C134" s="287"/>
      <c r="D134" s="287"/>
      <c r="E134" s="287"/>
      <c r="F134" s="288"/>
      <c r="G134" s="50" t="s">
        <v>837</v>
      </c>
      <c r="H134" s="92"/>
    </row>
    <row r="135" spans="1:8" s="30" customFormat="1" ht="21.75" customHeight="1">
      <c r="A135" s="76" t="s">
        <v>764</v>
      </c>
      <c r="B135" s="288">
        <v>5904670.24</v>
      </c>
      <c r="C135" s="288">
        <v>0</v>
      </c>
      <c r="D135" s="288">
        <v>297143.09</v>
      </c>
      <c r="E135" s="288">
        <v>644312.06</v>
      </c>
      <c r="F135" s="288">
        <f>SUM(B135:E135)</f>
        <v>6846125.390000001</v>
      </c>
      <c r="G135" s="50" t="s">
        <v>85</v>
      </c>
      <c r="H135" s="92">
        <v>5521.07</v>
      </c>
    </row>
    <row r="136" spans="1:8" ht="21.75" customHeight="1">
      <c r="A136" s="76" t="s">
        <v>765</v>
      </c>
      <c r="B136" s="287"/>
      <c r="C136" s="287"/>
      <c r="D136" s="287"/>
      <c r="E136" s="287"/>
      <c r="F136" s="288"/>
      <c r="G136" s="50" t="s">
        <v>837</v>
      </c>
      <c r="H136" s="92"/>
    </row>
    <row r="137" spans="1:8" ht="22.5" customHeight="1">
      <c r="A137" s="76" t="s">
        <v>598</v>
      </c>
      <c r="B137" s="288">
        <v>4428502.68</v>
      </c>
      <c r="C137" s="288">
        <v>0</v>
      </c>
      <c r="D137" s="288">
        <v>222857.31</v>
      </c>
      <c r="E137" s="288">
        <v>483234.04</v>
      </c>
      <c r="F137" s="288">
        <f>SUM(B137:E137)</f>
        <v>5134594.029999999</v>
      </c>
      <c r="G137" s="50" t="s">
        <v>258</v>
      </c>
      <c r="H137" s="92">
        <v>570510.45</v>
      </c>
    </row>
    <row r="138" spans="1:8" ht="22.5" customHeight="1">
      <c r="A138" s="76"/>
      <c r="B138" s="287"/>
      <c r="C138" s="287"/>
      <c r="D138" s="287"/>
      <c r="E138" s="287"/>
      <c r="F138" s="288"/>
      <c r="G138" s="50" t="s">
        <v>844</v>
      </c>
      <c r="H138" s="92"/>
    </row>
    <row r="139" spans="1:8" ht="22.5" customHeight="1">
      <c r="A139" s="80"/>
      <c r="B139" s="380"/>
      <c r="C139" s="380"/>
      <c r="D139" s="380"/>
      <c r="E139" s="380"/>
      <c r="F139" s="372"/>
      <c r="G139" s="52"/>
      <c r="H139" s="99"/>
    </row>
    <row r="140" spans="1:8" ht="22.5" customHeight="1">
      <c r="A140" s="76" t="s">
        <v>804</v>
      </c>
      <c r="B140" s="288">
        <v>2952335.12</v>
      </c>
      <c r="C140" s="288">
        <v>0</v>
      </c>
      <c r="D140" s="288">
        <v>148571.54</v>
      </c>
      <c r="E140" s="288">
        <v>322156.03</v>
      </c>
      <c r="F140" s="288">
        <f>SUM(B140:E140)</f>
        <v>3423062.6900000004</v>
      </c>
      <c r="G140" s="50" t="s">
        <v>86</v>
      </c>
      <c r="H140" s="92">
        <v>4625.76</v>
      </c>
    </row>
    <row r="141" spans="1:9" ht="22.5" customHeight="1">
      <c r="A141" s="80" t="s">
        <v>805</v>
      </c>
      <c r="B141" s="380"/>
      <c r="C141" s="380"/>
      <c r="D141" s="380"/>
      <c r="E141" s="380"/>
      <c r="F141" s="372"/>
      <c r="G141" s="52" t="s">
        <v>837</v>
      </c>
      <c r="H141" s="99"/>
      <c r="I141" s="186"/>
    </row>
    <row r="142" spans="1:8" ht="21.75" customHeight="1">
      <c r="A142" s="109" t="s">
        <v>755</v>
      </c>
      <c r="B142" s="287"/>
      <c r="C142" s="287"/>
      <c r="D142" s="287"/>
      <c r="E142" s="287"/>
      <c r="F142" s="288"/>
      <c r="G142" s="50"/>
      <c r="H142" s="92"/>
    </row>
    <row r="143" spans="1:8" ht="21.75" customHeight="1">
      <c r="A143" s="76" t="s">
        <v>87</v>
      </c>
      <c r="B143" s="288">
        <v>26647477.2</v>
      </c>
      <c r="C143" s="288">
        <v>0</v>
      </c>
      <c r="D143" s="288">
        <v>1451024.37</v>
      </c>
      <c r="E143" s="288">
        <v>3410578.84</v>
      </c>
      <c r="F143" s="288">
        <f>SUM(B143:E143)</f>
        <v>31509080.41</v>
      </c>
      <c r="G143" s="50" t="s">
        <v>88</v>
      </c>
      <c r="H143" s="92">
        <v>2235.32</v>
      </c>
    </row>
    <row r="144" spans="1:8" ht="21.75" customHeight="1">
      <c r="A144" s="80"/>
      <c r="B144" s="380"/>
      <c r="C144" s="380"/>
      <c r="D144" s="380"/>
      <c r="E144" s="380"/>
      <c r="F144" s="372"/>
      <c r="G144" s="103" t="s">
        <v>838</v>
      </c>
      <c r="H144" s="42"/>
    </row>
    <row r="145" spans="1:8" ht="21.75" customHeight="1">
      <c r="A145" s="109" t="s">
        <v>756</v>
      </c>
      <c r="B145" s="287"/>
      <c r="C145" s="287"/>
      <c r="D145" s="287"/>
      <c r="E145" s="287"/>
      <c r="F145" s="288"/>
      <c r="G145" s="50"/>
      <c r="H145" s="92"/>
    </row>
    <row r="146" spans="1:8" ht="21.75" customHeight="1">
      <c r="A146" s="30" t="s">
        <v>733</v>
      </c>
      <c r="B146" s="288">
        <v>2487852.73</v>
      </c>
      <c r="C146" s="288">
        <v>0</v>
      </c>
      <c r="D146" s="288">
        <v>101281.37</v>
      </c>
      <c r="E146" s="288">
        <v>214415.77</v>
      </c>
      <c r="F146" s="288">
        <f>SUM(B146:E146)</f>
        <v>2803549.87</v>
      </c>
      <c r="G146" s="50" t="s">
        <v>89</v>
      </c>
      <c r="H146" s="92">
        <v>181.35</v>
      </c>
    </row>
    <row r="147" spans="1:8" ht="21.75" customHeight="1">
      <c r="A147" s="30" t="s">
        <v>611</v>
      </c>
      <c r="B147" s="287"/>
      <c r="C147" s="287"/>
      <c r="D147" s="287"/>
      <c r="E147" s="287"/>
      <c r="F147" s="288"/>
      <c r="G147" s="50" t="s">
        <v>922</v>
      </c>
      <c r="H147" s="92"/>
    </row>
    <row r="148" spans="1:8" ht="21.75" customHeight="1">
      <c r="A148" s="30"/>
      <c r="B148" s="287"/>
      <c r="C148" s="287"/>
      <c r="D148" s="287"/>
      <c r="E148" s="287"/>
      <c r="F148" s="288"/>
      <c r="G148" s="50"/>
      <c r="H148" s="92"/>
    </row>
    <row r="149" spans="1:8" ht="21.75" customHeight="1">
      <c r="A149" s="30" t="s">
        <v>839</v>
      </c>
      <c r="B149" s="381">
        <v>3482993.82</v>
      </c>
      <c r="C149" s="288">
        <v>0</v>
      </c>
      <c r="D149" s="381">
        <v>141793.91</v>
      </c>
      <c r="E149" s="381">
        <v>300182.08</v>
      </c>
      <c r="F149" s="288">
        <f>SUM(B149:E149)</f>
        <v>3924969.81</v>
      </c>
      <c r="G149" s="50" t="s">
        <v>90</v>
      </c>
      <c r="H149" s="92">
        <v>550.49</v>
      </c>
    </row>
    <row r="150" spans="1:8" ht="21.75" customHeight="1">
      <c r="A150" s="30"/>
      <c r="B150" s="287"/>
      <c r="C150" s="287"/>
      <c r="D150" s="287"/>
      <c r="E150" s="287"/>
      <c r="F150" s="288"/>
      <c r="G150" s="50" t="s">
        <v>922</v>
      </c>
      <c r="H150" s="92"/>
    </row>
    <row r="151" spans="1:8" ht="21.75" customHeight="1">
      <c r="A151" s="30" t="s">
        <v>840</v>
      </c>
      <c r="B151" s="288">
        <v>9951410.92</v>
      </c>
      <c r="C151" s="288">
        <v>0</v>
      </c>
      <c r="D151" s="288">
        <v>405125.46</v>
      </c>
      <c r="E151" s="288">
        <v>857663.09</v>
      </c>
      <c r="F151" s="288">
        <f>SUM(B151:E151)</f>
        <v>11214199.47</v>
      </c>
      <c r="G151" s="50" t="s">
        <v>91</v>
      </c>
      <c r="H151" s="92">
        <v>52402.8</v>
      </c>
    </row>
    <row r="152" spans="1:8" ht="21.75" customHeight="1">
      <c r="A152" s="56" t="s">
        <v>810</v>
      </c>
      <c r="B152" s="287"/>
      <c r="C152" s="287"/>
      <c r="D152" s="287"/>
      <c r="E152" s="287"/>
      <c r="F152" s="288"/>
      <c r="G152" s="50" t="s">
        <v>922</v>
      </c>
      <c r="H152" s="92"/>
    </row>
    <row r="153" spans="1:8" ht="21.75" customHeight="1">
      <c r="A153" s="56" t="s">
        <v>92</v>
      </c>
      <c r="B153" s="288">
        <v>3482993.82</v>
      </c>
      <c r="C153" s="288">
        <v>0</v>
      </c>
      <c r="D153" s="288">
        <v>141793.91</v>
      </c>
      <c r="E153" s="288">
        <v>300182.08</v>
      </c>
      <c r="F153" s="288">
        <f>SUM(B153:E153)</f>
        <v>3924969.81</v>
      </c>
      <c r="G153" s="50" t="s">
        <v>94</v>
      </c>
      <c r="H153" s="92">
        <v>91278.37</v>
      </c>
    </row>
    <row r="154" spans="1:8" ht="21.75" customHeight="1">
      <c r="A154" s="56" t="s">
        <v>93</v>
      </c>
      <c r="B154" s="287"/>
      <c r="C154" s="287"/>
      <c r="D154" s="287"/>
      <c r="E154" s="287"/>
      <c r="F154" s="288"/>
      <c r="G154" s="50" t="s">
        <v>922</v>
      </c>
      <c r="H154" s="92"/>
    </row>
    <row r="155" spans="1:8" ht="21.75" customHeight="1">
      <c r="A155" s="30" t="s">
        <v>841</v>
      </c>
      <c r="B155" s="288">
        <v>5473276</v>
      </c>
      <c r="C155" s="288">
        <v>0</v>
      </c>
      <c r="D155" s="288">
        <v>222819.01</v>
      </c>
      <c r="E155" s="288">
        <v>471714.7</v>
      </c>
      <c r="F155" s="288">
        <f>SUM(B155:E155)</f>
        <v>6167809.71</v>
      </c>
      <c r="G155" s="50" t="s">
        <v>95</v>
      </c>
      <c r="H155" s="92">
        <v>640.81</v>
      </c>
    </row>
    <row r="156" spans="1:8" ht="21.75" customHeight="1">
      <c r="A156" s="30" t="s">
        <v>920</v>
      </c>
      <c r="B156" s="287"/>
      <c r="C156" s="287"/>
      <c r="D156" s="287"/>
      <c r="E156" s="287"/>
      <c r="F156" s="288"/>
      <c r="G156" s="89" t="s">
        <v>844</v>
      </c>
      <c r="H156" s="92"/>
    </row>
    <row r="157" spans="1:8" ht="21.75" customHeight="1">
      <c r="A157" s="30" t="s">
        <v>815</v>
      </c>
      <c r="B157" s="288">
        <v>5473276</v>
      </c>
      <c r="C157" s="288">
        <v>0</v>
      </c>
      <c r="D157" s="288">
        <v>222819.01</v>
      </c>
      <c r="E157" s="288">
        <v>471714.7</v>
      </c>
      <c r="F157" s="288">
        <f>SUM(B157:E157)</f>
        <v>6167809.71</v>
      </c>
      <c r="G157" s="50" t="s">
        <v>374</v>
      </c>
      <c r="H157" s="92">
        <v>513984.14</v>
      </c>
    </row>
    <row r="158" spans="1:8" ht="21.75" customHeight="1">
      <c r="A158" s="30" t="s">
        <v>734</v>
      </c>
      <c r="B158" s="287"/>
      <c r="C158" s="287"/>
      <c r="D158" s="287"/>
      <c r="E158" s="287"/>
      <c r="F158" s="288"/>
      <c r="G158" s="50" t="s">
        <v>844</v>
      </c>
      <c r="H158" s="92"/>
    </row>
    <row r="159" spans="1:8" ht="21.75" customHeight="1">
      <c r="A159" s="56" t="s">
        <v>601</v>
      </c>
      <c r="B159" s="288">
        <v>1492711.64</v>
      </c>
      <c r="C159" s="288">
        <v>0</v>
      </c>
      <c r="D159" s="288">
        <v>60768.82</v>
      </c>
      <c r="E159" s="288">
        <v>128649.47</v>
      </c>
      <c r="F159" s="288">
        <f>SUM(B159:E159)</f>
        <v>1682129.93</v>
      </c>
      <c r="G159" s="50" t="s">
        <v>753</v>
      </c>
      <c r="H159" s="92">
        <v>214.26</v>
      </c>
    </row>
    <row r="160" spans="1:8" ht="21.75" customHeight="1">
      <c r="A160" s="56"/>
      <c r="B160" s="287"/>
      <c r="C160" s="287"/>
      <c r="D160" s="287"/>
      <c r="E160" s="287"/>
      <c r="F160" s="288"/>
      <c r="G160" s="50" t="s">
        <v>842</v>
      </c>
      <c r="H160" s="92"/>
    </row>
    <row r="161" spans="1:8" ht="21.75" customHeight="1">
      <c r="A161" s="76" t="s">
        <v>817</v>
      </c>
      <c r="B161" s="288">
        <v>7463558.19</v>
      </c>
      <c r="C161" s="288">
        <v>0</v>
      </c>
      <c r="D161" s="288">
        <v>303844.1</v>
      </c>
      <c r="E161" s="288">
        <v>643247.32</v>
      </c>
      <c r="F161" s="288">
        <f>SUM(B161:E161)</f>
        <v>8410649.61</v>
      </c>
      <c r="G161" s="50" t="s">
        <v>96</v>
      </c>
      <c r="H161" s="92">
        <v>476.74</v>
      </c>
    </row>
    <row r="162" spans="1:8" ht="21.75" customHeight="1">
      <c r="A162" s="80"/>
      <c r="B162" s="380"/>
      <c r="C162" s="380"/>
      <c r="D162" s="380"/>
      <c r="E162" s="380"/>
      <c r="F162" s="372"/>
      <c r="G162" s="52" t="s">
        <v>844</v>
      </c>
      <c r="H162" s="99"/>
    </row>
    <row r="163" spans="1:8" ht="21.75" customHeight="1">
      <c r="A163" s="76" t="s">
        <v>892</v>
      </c>
      <c r="B163" s="288">
        <v>5473276.01</v>
      </c>
      <c r="C163" s="288">
        <v>0</v>
      </c>
      <c r="D163" s="288">
        <v>222819</v>
      </c>
      <c r="E163" s="288">
        <v>471714.7</v>
      </c>
      <c r="F163" s="288">
        <f>SUM(B163:E163)</f>
        <v>6167809.71</v>
      </c>
      <c r="G163" s="50" t="s">
        <v>97</v>
      </c>
      <c r="H163" s="92">
        <v>474446.9</v>
      </c>
    </row>
    <row r="164" spans="1:8" ht="21.75" customHeight="1">
      <c r="A164" s="76" t="s">
        <v>932</v>
      </c>
      <c r="B164" s="287"/>
      <c r="C164" s="287"/>
      <c r="D164" s="287"/>
      <c r="E164" s="287"/>
      <c r="F164" s="288"/>
      <c r="G164" s="89" t="s">
        <v>844</v>
      </c>
      <c r="H164" s="92"/>
    </row>
    <row r="165" spans="1:8" ht="21.75" customHeight="1">
      <c r="A165" s="30" t="s">
        <v>98</v>
      </c>
      <c r="B165" s="288">
        <v>4975705.46</v>
      </c>
      <c r="C165" s="288">
        <v>0</v>
      </c>
      <c r="D165" s="288">
        <v>202562.73</v>
      </c>
      <c r="E165" s="288">
        <v>428831.55</v>
      </c>
      <c r="F165" s="288">
        <f>SUM(B165:E165)</f>
        <v>5607099.74</v>
      </c>
      <c r="G165" s="50" t="s">
        <v>99</v>
      </c>
      <c r="H165" s="92">
        <v>207.67</v>
      </c>
    </row>
    <row r="166" spans="1:9" ht="21.75" customHeight="1">
      <c r="A166" s="42" t="s">
        <v>819</v>
      </c>
      <c r="B166" s="380"/>
      <c r="C166" s="380"/>
      <c r="D166" s="380"/>
      <c r="E166" s="380"/>
      <c r="F166" s="372"/>
      <c r="G166" s="52" t="s">
        <v>813</v>
      </c>
      <c r="H166" s="99"/>
      <c r="I166" s="186"/>
    </row>
    <row r="167" spans="1:8" ht="21.75" customHeight="1">
      <c r="A167" s="184" t="s">
        <v>757</v>
      </c>
      <c r="B167" s="287"/>
      <c r="C167" s="287"/>
      <c r="D167" s="287"/>
      <c r="E167" s="287"/>
      <c r="F167" s="288"/>
      <c r="G167" s="50"/>
      <c r="H167" s="92"/>
    </row>
    <row r="168" spans="1:8" ht="21.75" customHeight="1">
      <c r="A168" s="76" t="s">
        <v>821</v>
      </c>
      <c r="B168" s="288">
        <v>51832387.22</v>
      </c>
      <c r="C168" s="288">
        <v>528096.84</v>
      </c>
      <c r="D168" s="288">
        <v>3415753.2</v>
      </c>
      <c r="E168" s="288">
        <v>1615315.98</v>
      </c>
      <c r="F168" s="288">
        <f>SUM(B168:E168)</f>
        <v>57391553.24</v>
      </c>
      <c r="G168" s="50" t="s">
        <v>100</v>
      </c>
      <c r="H168" s="92">
        <v>18471.69</v>
      </c>
    </row>
    <row r="169" spans="1:8" ht="21.75" customHeight="1">
      <c r="A169" s="76" t="s">
        <v>949</v>
      </c>
      <c r="B169" s="287"/>
      <c r="C169" s="287"/>
      <c r="D169" s="287"/>
      <c r="E169" s="287"/>
      <c r="F169" s="288"/>
      <c r="G169" s="50" t="s">
        <v>922</v>
      </c>
      <c r="H169" s="92"/>
    </row>
    <row r="170" spans="1:8" ht="21.75" customHeight="1">
      <c r="A170" s="30" t="s">
        <v>56</v>
      </c>
      <c r="B170" s="288">
        <v>51832387.22</v>
      </c>
      <c r="C170" s="288">
        <v>528096.84</v>
      </c>
      <c r="D170" s="288">
        <v>3415753.2</v>
      </c>
      <c r="E170" s="288">
        <v>1615315.98</v>
      </c>
      <c r="F170" s="288">
        <f>SUM(B170:E170)</f>
        <v>57391553.24</v>
      </c>
      <c r="G170" s="50" t="s">
        <v>898</v>
      </c>
      <c r="H170" s="92">
        <v>107273.93</v>
      </c>
    </row>
    <row r="171" spans="1:8" ht="21.75" customHeight="1">
      <c r="A171" s="30" t="s">
        <v>57</v>
      </c>
      <c r="B171" s="287"/>
      <c r="C171" s="287"/>
      <c r="D171" s="287"/>
      <c r="E171" s="287"/>
      <c r="F171" s="288"/>
      <c r="G171" s="50" t="s">
        <v>922</v>
      </c>
      <c r="H171" s="92"/>
    </row>
    <row r="172" spans="1:8" ht="21.75" customHeight="1">
      <c r="A172" s="76" t="s">
        <v>101</v>
      </c>
      <c r="B172" s="288">
        <v>38874290.42</v>
      </c>
      <c r="C172" s="288">
        <v>396072.63</v>
      </c>
      <c r="D172" s="288">
        <v>2561814.89</v>
      </c>
      <c r="E172" s="288">
        <v>1211486.98</v>
      </c>
      <c r="F172" s="288">
        <f>SUM(B172:E172)</f>
        <v>43043664.92</v>
      </c>
      <c r="G172" s="50" t="s">
        <v>102</v>
      </c>
      <c r="H172" s="92">
        <v>43566.46</v>
      </c>
    </row>
    <row r="173" spans="1:8" ht="21.75" customHeight="1">
      <c r="A173" s="76"/>
      <c r="B173" s="287"/>
      <c r="C173" s="287"/>
      <c r="D173" s="287"/>
      <c r="E173" s="287"/>
      <c r="F173" s="288"/>
      <c r="G173" s="50" t="s">
        <v>844</v>
      </c>
      <c r="H173" s="92"/>
    </row>
    <row r="174" spans="1:8" ht="21.75" customHeight="1">
      <c r="A174" s="76" t="s">
        <v>103</v>
      </c>
      <c r="B174" s="288">
        <v>51832387.22</v>
      </c>
      <c r="C174" s="288">
        <v>528096.84</v>
      </c>
      <c r="D174" s="288">
        <v>3415753.2</v>
      </c>
      <c r="E174" s="288">
        <v>1615315.97</v>
      </c>
      <c r="F174" s="288">
        <f>SUM(B174:E174)</f>
        <v>57391553.230000004</v>
      </c>
      <c r="G174" s="50" t="s">
        <v>104</v>
      </c>
      <c r="H174" s="92">
        <v>1591.56</v>
      </c>
    </row>
    <row r="175" spans="1:8" ht="21.75" customHeight="1">
      <c r="A175" s="76" t="s">
        <v>963</v>
      </c>
      <c r="B175" s="287"/>
      <c r="C175" s="287"/>
      <c r="D175" s="287"/>
      <c r="E175" s="287"/>
      <c r="F175" s="288"/>
      <c r="G175" s="89" t="s">
        <v>838</v>
      </c>
      <c r="H175" s="92"/>
    </row>
    <row r="176" spans="1:8" ht="21.75" customHeight="1">
      <c r="A176" s="76" t="s">
        <v>105</v>
      </c>
      <c r="B176" s="288">
        <v>51832387.22</v>
      </c>
      <c r="C176" s="288">
        <v>528096.84</v>
      </c>
      <c r="D176" s="288">
        <v>3415753.2</v>
      </c>
      <c r="E176" s="288">
        <v>1615315.97</v>
      </c>
      <c r="F176" s="288">
        <f>SUM(B176:E176)</f>
        <v>57391553.230000004</v>
      </c>
      <c r="G176" s="50" t="s">
        <v>106</v>
      </c>
      <c r="H176" s="92">
        <v>2088.33</v>
      </c>
    </row>
    <row r="177" spans="1:8" ht="21.75" customHeight="1">
      <c r="A177" s="76" t="s">
        <v>569</v>
      </c>
      <c r="B177" s="287"/>
      <c r="C177" s="287"/>
      <c r="D177" s="287"/>
      <c r="E177" s="287"/>
      <c r="F177" s="288"/>
      <c r="G177" s="50" t="s">
        <v>844</v>
      </c>
      <c r="H177" s="92"/>
    </row>
    <row r="178" spans="1:8" ht="21.75" customHeight="1">
      <c r="A178" s="76" t="s">
        <v>107</v>
      </c>
      <c r="B178" s="288">
        <v>51832387.22</v>
      </c>
      <c r="C178" s="288">
        <v>528096.84</v>
      </c>
      <c r="D178" s="288">
        <v>3415753.2</v>
      </c>
      <c r="E178" s="288">
        <v>1615315.97</v>
      </c>
      <c r="F178" s="288">
        <f>SUM(B178:E178)</f>
        <v>57391553.230000004</v>
      </c>
      <c r="G178" s="50" t="s">
        <v>109</v>
      </c>
      <c r="H178" s="92">
        <v>1765.79</v>
      </c>
    </row>
    <row r="179" spans="1:8" ht="21.75" customHeight="1">
      <c r="A179" s="76" t="s">
        <v>108</v>
      </c>
      <c r="B179" s="287"/>
      <c r="C179" s="287"/>
      <c r="D179" s="287"/>
      <c r="E179" s="287"/>
      <c r="F179" s="288"/>
      <c r="G179" s="89" t="s">
        <v>838</v>
      </c>
      <c r="H179" s="92"/>
    </row>
    <row r="180" spans="1:8" ht="21.75" customHeight="1">
      <c r="A180" s="76" t="s">
        <v>110</v>
      </c>
      <c r="B180" s="288">
        <v>38874290.42</v>
      </c>
      <c r="C180" s="288">
        <v>396072.63</v>
      </c>
      <c r="D180" s="288">
        <v>2561814.89</v>
      </c>
      <c r="E180" s="288">
        <v>1211486.98</v>
      </c>
      <c r="F180" s="288">
        <f>SUM(B180:E180)</f>
        <v>43043664.92</v>
      </c>
      <c r="G180" s="50" t="s">
        <v>116</v>
      </c>
      <c r="H180" s="92">
        <v>722.18</v>
      </c>
    </row>
    <row r="181" spans="1:8" ht="21.75" customHeight="1">
      <c r="A181" s="76" t="s">
        <v>571</v>
      </c>
      <c r="B181" s="287"/>
      <c r="C181" s="287"/>
      <c r="D181" s="287"/>
      <c r="E181" s="287"/>
      <c r="F181" s="288"/>
      <c r="G181" s="50" t="s">
        <v>922</v>
      </c>
      <c r="H181" s="92"/>
    </row>
    <row r="182" spans="1:8" ht="21.75" customHeight="1">
      <c r="A182" s="30" t="s">
        <v>117</v>
      </c>
      <c r="B182" s="288">
        <v>38874290.42</v>
      </c>
      <c r="C182" s="288">
        <v>396072.63</v>
      </c>
      <c r="D182" s="288">
        <v>2561814.89</v>
      </c>
      <c r="E182" s="288">
        <v>1211486.98</v>
      </c>
      <c r="F182" s="288">
        <f>SUM(B182:E182)</f>
        <v>43043664.92</v>
      </c>
      <c r="G182" s="50" t="s">
        <v>118</v>
      </c>
      <c r="H182" s="92">
        <v>6694.19</v>
      </c>
    </row>
    <row r="183" spans="1:8" ht="21.75" customHeight="1">
      <c r="A183" s="76" t="s">
        <v>382</v>
      </c>
      <c r="B183" s="287"/>
      <c r="C183" s="287"/>
      <c r="D183" s="287"/>
      <c r="E183" s="287"/>
      <c r="F183" s="288"/>
      <c r="G183" s="50" t="s">
        <v>922</v>
      </c>
      <c r="H183" s="92"/>
    </row>
    <row r="184" spans="1:8" ht="21.75" customHeight="1">
      <c r="A184" s="76" t="s">
        <v>119</v>
      </c>
      <c r="B184" s="288">
        <v>38874290.42</v>
      </c>
      <c r="C184" s="288">
        <v>396072.63</v>
      </c>
      <c r="D184" s="288">
        <v>2561814.89</v>
      </c>
      <c r="E184" s="288">
        <v>1211486.98</v>
      </c>
      <c r="F184" s="288">
        <f>SUM(B184:E184)</f>
        <v>43043664.92</v>
      </c>
      <c r="G184" s="50" t="s">
        <v>120</v>
      </c>
      <c r="H184" s="92">
        <v>19872.42</v>
      </c>
    </row>
    <row r="185" spans="1:8" ht="21.75" customHeight="1">
      <c r="A185" s="80" t="s">
        <v>574</v>
      </c>
      <c r="B185" s="380"/>
      <c r="C185" s="380"/>
      <c r="D185" s="380"/>
      <c r="E185" s="380"/>
      <c r="F185" s="372"/>
      <c r="G185" s="52" t="s">
        <v>922</v>
      </c>
      <c r="H185" s="99"/>
    </row>
    <row r="186" spans="1:8" ht="21.75" customHeight="1">
      <c r="A186" s="76" t="s">
        <v>121</v>
      </c>
      <c r="B186" s="288">
        <v>38874290.42</v>
      </c>
      <c r="C186" s="288">
        <v>396072.63</v>
      </c>
      <c r="D186" s="288">
        <v>2561814.89</v>
      </c>
      <c r="E186" s="288">
        <v>1211486.98</v>
      </c>
      <c r="F186" s="288">
        <f>SUM(B186:E186)</f>
        <v>43043664.92</v>
      </c>
      <c r="G186" s="50" t="s">
        <v>122</v>
      </c>
      <c r="H186" s="92">
        <v>34107.5</v>
      </c>
    </row>
    <row r="187" spans="1:8" ht="21.75" customHeight="1">
      <c r="A187" s="30" t="s">
        <v>576</v>
      </c>
      <c r="B187" s="287"/>
      <c r="C187" s="287"/>
      <c r="D187" s="287"/>
      <c r="E187" s="287"/>
      <c r="F187" s="288"/>
      <c r="G187" s="50" t="s">
        <v>922</v>
      </c>
      <c r="H187" s="92"/>
    </row>
    <row r="188" spans="1:8" ht="21.75" customHeight="1">
      <c r="A188" s="30" t="s">
        <v>937</v>
      </c>
      <c r="B188" s="287"/>
      <c r="C188" s="287"/>
      <c r="D188" s="287"/>
      <c r="E188" s="287"/>
      <c r="F188" s="288"/>
      <c r="G188" s="50"/>
      <c r="H188" s="92"/>
    </row>
    <row r="189" spans="1:8" ht="21.75" customHeight="1">
      <c r="A189" s="76" t="s">
        <v>123</v>
      </c>
      <c r="B189" s="288">
        <v>51832387.22</v>
      </c>
      <c r="C189" s="288">
        <v>528096.84</v>
      </c>
      <c r="D189" s="288">
        <v>3415753.2</v>
      </c>
      <c r="E189" s="288">
        <v>1615315.97</v>
      </c>
      <c r="F189" s="288">
        <f>SUM(B189:E189)</f>
        <v>57391553.230000004</v>
      </c>
      <c r="G189" s="50" t="s">
        <v>124</v>
      </c>
      <c r="H189" s="92">
        <v>18087.47</v>
      </c>
    </row>
    <row r="190" spans="1:8" ht="21.75" customHeight="1">
      <c r="A190" s="76" t="s">
        <v>319</v>
      </c>
      <c r="B190" s="287"/>
      <c r="C190" s="287"/>
      <c r="D190" s="287"/>
      <c r="E190" s="287"/>
      <c r="F190" s="288"/>
      <c r="G190" s="50" t="s">
        <v>844</v>
      </c>
      <c r="H190" s="92"/>
    </row>
    <row r="191" spans="1:8" ht="21.75" customHeight="1">
      <c r="A191" s="76" t="s">
        <v>125</v>
      </c>
      <c r="B191" s="288">
        <v>51832387.22</v>
      </c>
      <c r="C191" s="288">
        <v>528096.84</v>
      </c>
      <c r="D191" s="288">
        <v>3415753.19</v>
      </c>
      <c r="E191" s="288">
        <v>1615315.97</v>
      </c>
      <c r="F191" s="288">
        <f>SUM(B191:E191)</f>
        <v>57391553.22</v>
      </c>
      <c r="G191" s="50" t="s">
        <v>126</v>
      </c>
      <c r="H191" s="92">
        <v>1009.1</v>
      </c>
    </row>
    <row r="192" spans="1:8" ht="21.75" customHeight="1">
      <c r="A192" s="76"/>
      <c r="B192" s="287"/>
      <c r="C192" s="287"/>
      <c r="D192" s="287"/>
      <c r="E192" s="287"/>
      <c r="F192" s="288"/>
      <c r="G192" s="89" t="s">
        <v>583</v>
      </c>
      <c r="H192" s="92"/>
    </row>
    <row r="193" spans="1:8" ht="21.75" customHeight="1">
      <c r="A193" s="76" t="s">
        <v>501</v>
      </c>
      <c r="B193" s="288">
        <v>51832387.22</v>
      </c>
      <c r="C193" s="288">
        <v>528096.84</v>
      </c>
      <c r="D193" s="288">
        <v>3415753.19</v>
      </c>
      <c r="E193" s="288">
        <v>1615315.97</v>
      </c>
      <c r="F193" s="288">
        <f>SUM(B193:E193)</f>
        <v>57391553.22</v>
      </c>
      <c r="G193" s="89" t="s">
        <v>502</v>
      </c>
      <c r="H193" s="92">
        <v>7759.81</v>
      </c>
    </row>
    <row r="194" spans="1:8" ht="21.75" customHeight="1">
      <c r="A194" s="76" t="s">
        <v>932</v>
      </c>
      <c r="B194" s="287"/>
      <c r="C194" s="287"/>
      <c r="D194" s="287"/>
      <c r="E194" s="287"/>
      <c r="F194" s="288"/>
      <c r="G194" s="50" t="s">
        <v>922</v>
      </c>
      <c r="H194" s="92"/>
    </row>
    <row r="195" spans="1:8" ht="21.75" customHeight="1">
      <c r="A195" s="76" t="s">
        <v>503</v>
      </c>
      <c r="B195" s="288">
        <v>51832387.22</v>
      </c>
      <c r="C195" s="288">
        <v>528096.84</v>
      </c>
      <c r="D195" s="288">
        <v>3415753.19</v>
      </c>
      <c r="E195" s="288">
        <v>1615315.97</v>
      </c>
      <c r="F195" s="288">
        <f>SUM(B195:E195)</f>
        <v>57391553.22</v>
      </c>
      <c r="G195" s="89" t="s">
        <v>504</v>
      </c>
      <c r="H195" s="92">
        <v>23569.43</v>
      </c>
    </row>
    <row r="196" spans="1:8" ht="21.75" customHeight="1">
      <c r="A196" s="76" t="s">
        <v>845</v>
      </c>
      <c r="B196" s="287"/>
      <c r="C196" s="287"/>
      <c r="D196" s="287"/>
      <c r="E196" s="287"/>
      <c r="F196" s="288"/>
      <c r="G196" s="50" t="s">
        <v>844</v>
      </c>
      <c r="H196" s="92"/>
    </row>
    <row r="197" spans="1:8" ht="21.75" customHeight="1">
      <c r="A197" s="76" t="s">
        <v>505</v>
      </c>
      <c r="B197" s="288">
        <v>51832387.23</v>
      </c>
      <c r="C197" s="288">
        <v>528096.84</v>
      </c>
      <c r="D197" s="288">
        <v>3415753.19</v>
      </c>
      <c r="E197" s="288">
        <v>1615315.97</v>
      </c>
      <c r="F197" s="288">
        <f>SUM(B197:E197)</f>
        <v>57391553.23</v>
      </c>
      <c r="G197" s="50" t="s">
        <v>506</v>
      </c>
      <c r="H197" s="92">
        <v>1725.59</v>
      </c>
    </row>
    <row r="198" spans="1:8" ht="21.75" customHeight="1">
      <c r="A198" s="76" t="s">
        <v>424</v>
      </c>
      <c r="B198" s="287"/>
      <c r="C198" s="287"/>
      <c r="D198" s="287"/>
      <c r="E198" s="287"/>
      <c r="F198" s="288"/>
      <c r="G198" s="50" t="s">
        <v>922</v>
      </c>
      <c r="H198" s="92"/>
    </row>
    <row r="199" spans="1:8" ht="21.75" customHeight="1">
      <c r="A199" s="76" t="s">
        <v>507</v>
      </c>
      <c r="B199" s="288">
        <v>51832387.23</v>
      </c>
      <c r="C199" s="288">
        <v>528096.84</v>
      </c>
      <c r="D199" s="288">
        <v>3415753.19</v>
      </c>
      <c r="E199" s="288">
        <v>1615315.97</v>
      </c>
      <c r="F199" s="288">
        <f>SUM(B199:E199)</f>
        <v>57391553.23</v>
      </c>
      <c r="G199" s="50" t="s">
        <v>508</v>
      </c>
      <c r="H199" s="92">
        <v>2565.1</v>
      </c>
    </row>
    <row r="200" spans="1:8" ht="21.75" customHeight="1">
      <c r="A200" s="76" t="s">
        <v>850</v>
      </c>
      <c r="B200" s="287"/>
      <c r="C200" s="287"/>
      <c r="D200" s="287"/>
      <c r="E200" s="287"/>
      <c r="F200" s="288"/>
      <c r="G200" s="50" t="s">
        <v>922</v>
      </c>
      <c r="H200" s="92"/>
    </row>
    <row r="201" spans="1:8" ht="21.75" customHeight="1">
      <c r="A201" s="76" t="s">
        <v>509</v>
      </c>
      <c r="B201" s="288">
        <v>51832387.23</v>
      </c>
      <c r="C201" s="288">
        <v>528096.84</v>
      </c>
      <c r="D201" s="288">
        <v>3415753.19</v>
      </c>
      <c r="E201" s="288">
        <v>1615315.97</v>
      </c>
      <c r="F201" s="288">
        <f>SUM(B201:E201)</f>
        <v>57391553.23</v>
      </c>
      <c r="G201" s="50" t="s">
        <v>510</v>
      </c>
      <c r="H201" s="92">
        <v>3013.95</v>
      </c>
    </row>
    <row r="202" spans="1:8" ht="21.75" customHeight="1">
      <c r="A202" s="76" t="s">
        <v>425</v>
      </c>
      <c r="B202" s="287"/>
      <c r="C202" s="287"/>
      <c r="D202" s="287"/>
      <c r="E202" s="287"/>
      <c r="F202" s="288"/>
      <c r="G202" s="50" t="s">
        <v>922</v>
      </c>
      <c r="H202" s="92"/>
    </row>
    <row r="203" spans="1:8" ht="21.75" customHeight="1">
      <c r="A203" s="76" t="s">
        <v>511</v>
      </c>
      <c r="B203" s="288">
        <v>38874290.42</v>
      </c>
      <c r="C203" s="288">
        <v>396072.63</v>
      </c>
      <c r="D203" s="288">
        <v>2561814.89</v>
      </c>
      <c r="E203" s="288">
        <v>1211486.98</v>
      </c>
      <c r="F203" s="288">
        <f>SUM(B203:E203)</f>
        <v>43043664.92</v>
      </c>
      <c r="G203" s="50" t="s">
        <v>521</v>
      </c>
      <c r="H203" s="92">
        <v>3809.85</v>
      </c>
    </row>
    <row r="204" spans="1:8" ht="21.75" customHeight="1">
      <c r="A204" s="76" t="s">
        <v>901</v>
      </c>
      <c r="B204" s="287"/>
      <c r="C204" s="287"/>
      <c r="D204" s="287"/>
      <c r="E204" s="287"/>
      <c r="F204" s="288"/>
      <c r="G204" s="50" t="s">
        <v>922</v>
      </c>
      <c r="H204" s="92"/>
    </row>
    <row r="205" spans="1:8" ht="21.75" customHeight="1">
      <c r="A205" s="76" t="s">
        <v>512</v>
      </c>
      <c r="B205" s="288">
        <v>51832387.23</v>
      </c>
      <c r="C205" s="288">
        <v>528096.84</v>
      </c>
      <c r="D205" s="288">
        <v>3415753.19</v>
      </c>
      <c r="E205" s="288">
        <v>1615315.97</v>
      </c>
      <c r="F205" s="288">
        <f>SUM(B205:E205)</f>
        <v>57391553.23</v>
      </c>
      <c r="G205" s="50" t="s">
        <v>513</v>
      </c>
      <c r="H205" s="92">
        <v>12190.22</v>
      </c>
    </row>
    <row r="206" spans="1:8" ht="21.75" customHeight="1">
      <c r="A206" s="76" t="s">
        <v>418</v>
      </c>
      <c r="B206" s="287"/>
      <c r="C206" s="287"/>
      <c r="D206" s="287"/>
      <c r="E206" s="287"/>
      <c r="F206" s="288"/>
      <c r="G206" s="37" t="s">
        <v>844</v>
      </c>
      <c r="H206" s="92"/>
    </row>
    <row r="207" spans="1:8" ht="21.75" customHeight="1">
      <c r="A207" s="76" t="s">
        <v>514</v>
      </c>
      <c r="B207" s="288">
        <v>51832387.23</v>
      </c>
      <c r="C207" s="288">
        <v>528096.84</v>
      </c>
      <c r="D207" s="288">
        <v>3415753.19</v>
      </c>
      <c r="E207" s="288">
        <v>1615315.97</v>
      </c>
      <c r="F207" s="288">
        <f>SUM(B207:E207)</f>
        <v>57391553.23</v>
      </c>
      <c r="G207" s="50" t="s">
        <v>515</v>
      </c>
      <c r="H207" s="92">
        <v>8257.78</v>
      </c>
    </row>
    <row r="208" spans="1:8" ht="21.75" customHeight="1">
      <c r="A208" s="80" t="s">
        <v>180</v>
      </c>
      <c r="B208" s="380"/>
      <c r="C208" s="380"/>
      <c r="D208" s="380"/>
      <c r="E208" s="380"/>
      <c r="F208" s="372"/>
      <c r="G208" s="52" t="s">
        <v>844</v>
      </c>
      <c r="H208" s="99"/>
    </row>
    <row r="209" spans="1:8" ht="21.75" customHeight="1">
      <c r="A209" s="30" t="s">
        <v>516</v>
      </c>
      <c r="B209" s="288">
        <v>51832387.23</v>
      </c>
      <c r="C209" s="288">
        <v>528096.84</v>
      </c>
      <c r="D209" s="288">
        <v>3415753.19</v>
      </c>
      <c r="E209" s="288">
        <v>1615315.97</v>
      </c>
      <c r="F209" s="288">
        <f>SUM(B209:E209)</f>
        <v>57391553.23</v>
      </c>
      <c r="G209" s="50" t="s">
        <v>518</v>
      </c>
      <c r="H209" s="92">
        <v>14856.73</v>
      </c>
    </row>
    <row r="210" spans="1:8" ht="21.75" customHeight="1">
      <c r="A210" s="30" t="s">
        <v>517</v>
      </c>
      <c r="B210" s="287"/>
      <c r="C210" s="287"/>
      <c r="D210" s="287"/>
      <c r="E210" s="287"/>
      <c r="F210" s="288"/>
      <c r="G210" s="50" t="s">
        <v>844</v>
      </c>
      <c r="H210" s="92"/>
    </row>
    <row r="211" spans="1:8" ht="21.75" customHeight="1">
      <c r="A211" s="102" t="s">
        <v>520</v>
      </c>
      <c r="B211" s="288">
        <v>38874290.42</v>
      </c>
      <c r="C211" s="288">
        <v>396072.63</v>
      </c>
      <c r="D211" s="288">
        <v>2561814.89</v>
      </c>
      <c r="E211" s="288">
        <v>1211486.98</v>
      </c>
      <c r="F211" s="288">
        <f>SUM(B211:E211)</f>
        <v>43043664.92</v>
      </c>
      <c r="G211" s="50" t="s">
        <v>519</v>
      </c>
      <c r="H211" s="92">
        <v>26150.46</v>
      </c>
    </row>
    <row r="212" spans="1:8" ht="21.75" customHeight="1">
      <c r="A212" s="76" t="s">
        <v>181</v>
      </c>
      <c r="B212" s="287"/>
      <c r="C212" s="287"/>
      <c r="D212" s="287"/>
      <c r="E212" s="287"/>
      <c r="F212" s="288"/>
      <c r="G212" s="50" t="s">
        <v>922</v>
      </c>
      <c r="H212" s="92"/>
    </row>
    <row r="213" spans="1:8" ht="21.75" customHeight="1">
      <c r="A213" s="76" t="s">
        <v>522</v>
      </c>
      <c r="B213" s="288">
        <v>51832387.23</v>
      </c>
      <c r="C213" s="288">
        <v>528096.84</v>
      </c>
      <c r="D213" s="288">
        <v>3415753.19</v>
      </c>
      <c r="E213" s="288">
        <v>1615315.97</v>
      </c>
      <c r="F213" s="288">
        <f>SUM(B213:E213)</f>
        <v>57391553.23</v>
      </c>
      <c r="G213" s="50" t="s">
        <v>524</v>
      </c>
      <c r="H213" s="92">
        <v>5226.92</v>
      </c>
    </row>
    <row r="214" spans="1:8" ht="21.75" customHeight="1">
      <c r="A214" s="102" t="s">
        <v>112</v>
      </c>
      <c r="B214" s="287"/>
      <c r="C214" s="287"/>
      <c r="D214" s="287"/>
      <c r="E214" s="287"/>
      <c r="F214" s="288"/>
      <c r="G214" s="50" t="s">
        <v>922</v>
      </c>
      <c r="H214" s="92"/>
    </row>
    <row r="215" spans="1:8" ht="21.75" customHeight="1">
      <c r="A215" s="76" t="s">
        <v>523</v>
      </c>
      <c r="B215" s="288">
        <v>51832387.23</v>
      </c>
      <c r="C215" s="288">
        <v>528096.84</v>
      </c>
      <c r="D215" s="288">
        <v>3415753.19</v>
      </c>
      <c r="E215" s="288">
        <v>1615315.97</v>
      </c>
      <c r="F215" s="288">
        <f>SUM(B215:E215)</f>
        <v>57391553.23</v>
      </c>
      <c r="G215" s="50" t="s">
        <v>525</v>
      </c>
      <c r="H215" s="92">
        <v>27058.72</v>
      </c>
    </row>
    <row r="216" spans="1:8" ht="21.75" customHeight="1">
      <c r="A216" s="76" t="s">
        <v>182</v>
      </c>
      <c r="B216" s="287"/>
      <c r="C216" s="287"/>
      <c r="D216" s="287"/>
      <c r="E216" s="287"/>
      <c r="F216" s="288"/>
      <c r="G216" s="50" t="s">
        <v>922</v>
      </c>
      <c r="H216" s="92"/>
    </row>
    <row r="217" spans="1:8" ht="21.75" customHeight="1">
      <c r="A217" s="76" t="s">
        <v>526</v>
      </c>
      <c r="B217" s="288">
        <v>38874290.42</v>
      </c>
      <c r="C217" s="288">
        <v>396072.63</v>
      </c>
      <c r="D217" s="288">
        <v>2561814.89</v>
      </c>
      <c r="E217" s="288">
        <v>1211486.98</v>
      </c>
      <c r="F217" s="288">
        <f>SUM(B217:E217)</f>
        <v>43043664.92</v>
      </c>
      <c r="G217" s="50" t="s">
        <v>167</v>
      </c>
      <c r="H217" s="92">
        <v>16335.36</v>
      </c>
    </row>
    <row r="218" spans="1:8" ht="21.75" customHeight="1">
      <c r="A218" s="76"/>
      <c r="B218" s="287"/>
      <c r="C218" s="287"/>
      <c r="D218" s="287"/>
      <c r="E218" s="287"/>
      <c r="F218" s="288"/>
      <c r="G218" s="50" t="s">
        <v>922</v>
      </c>
      <c r="H218" s="92"/>
    </row>
    <row r="219" spans="1:8" ht="21.75" customHeight="1">
      <c r="A219" s="76" t="s">
        <v>527</v>
      </c>
      <c r="B219" s="288">
        <v>51832387.23</v>
      </c>
      <c r="C219" s="288">
        <v>528096.84</v>
      </c>
      <c r="D219" s="288">
        <v>3415753.19</v>
      </c>
      <c r="E219" s="288">
        <v>1615315.97</v>
      </c>
      <c r="F219" s="288">
        <f>SUM(B219:E219)</f>
        <v>57391553.23</v>
      </c>
      <c r="G219" s="50" t="s">
        <v>528</v>
      </c>
      <c r="H219" s="92">
        <v>28229.98</v>
      </c>
    </row>
    <row r="220" spans="1:8" ht="21.75" customHeight="1">
      <c r="A220" s="76" t="s">
        <v>766</v>
      </c>
      <c r="B220" s="287"/>
      <c r="C220" s="287"/>
      <c r="D220" s="287"/>
      <c r="E220" s="287"/>
      <c r="F220" s="288"/>
      <c r="G220" s="50" t="s">
        <v>922</v>
      </c>
      <c r="H220" s="92"/>
    </row>
    <row r="221" spans="1:8" ht="21.75" customHeight="1">
      <c r="A221" s="76" t="s">
        <v>529</v>
      </c>
      <c r="B221" s="288">
        <v>51832387.23</v>
      </c>
      <c r="C221" s="288">
        <v>528096.85</v>
      </c>
      <c r="D221" s="288">
        <v>3415753.2</v>
      </c>
      <c r="E221" s="288">
        <v>1615315.98</v>
      </c>
      <c r="F221" s="288">
        <f>SUM(B221:E221)</f>
        <v>57391553.26</v>
      </c>
      <c r="G221" s="50" t="s">
        <v>530</v>
      </c>
      <c r="H221" s="92">
        <v>35144.86</v>
      </c>
    </row>
    <row r="222" spans="1:9" ht="21.75" customHeight="1">
      <c r="A222" s="76" t="s">
        <v>21</v>
      </c>
      <c r="B222" s="287"/>
      <c r="C222" s="287"/>
      <c r="D222" s="287"/>
      <c r="E222" s="287"/>
      <c r="F222" s="288"/>
      <c r="G222" s="50" t="s">
        <v>922</v>
      </c>
      <c r="H222" s="92"/>
      <c r="I222" s="186"/>
    </row>
    <row r="223" spans="1:8" ht="23.25">
      <c r="A223" s="435" t="s">
        <v>927</v>
      </c>
      <c r="B223" s="436"/>
      <c r="C223" s="437"/>
      <c r="D223" s="436"/>
      <c r="E223" s="436"/>
      <c r="F223" s="438"/>
      <c r="G223" s="439"/>
      <c r="H223" s="440"/>
    </row>
    <row r="224" spans="1:8" ht="23.25">
      <c r="A224" s="90" t="s">
        <v>758</v>
      </c>
      <c r="B224" s="383"/>
      <c r="C224" s="286"/>
      <c r="D224" s="383"/>
      <c r="E224" s="383"/>
      <c r="F224" s="288"/>
      <c r="G224" s="50"/>
      <c r="H224" s="92"/>
    </row>
    <row r="225" spans="1:8" ht="21.75">
      <c r="A225" s="91" t="s">
        <v>759</v>
      </c>
      <c r="B225" s="373">
        <v>19504104.06</v>
      </c>
      <c r="C225" s="373">
        <v>0</v>
      </c>
      <c r="D225" s="373">
        <v>501103.86</v>
      </c>
      <c r="E225" s="373">
        <v>1666235.07</v>
      </c>
      <c r="F225" s="288">
        <f>SUM(B225:E225)</f>
        <v>21671442.99</v>
      </c>
      <c r="G225" s="89" t="s">
        <v>531</v>
      </c>
      <c r="H225" s="92">
        <v>209.15</v>
      </c>
    </row>
    <row r="226" spans="1:8" ht="21.75">
      <c r="A226" s="91"/>
      <c r="B226" s="287"/>
      <c r="C226" s="287"/>
      <c r="D226" s="287"/>
      <c r="E226" s="287"/>
      <c r="F226" s="288"/>
      <c r="G226" s="89" t="s">
        <v>760</v>
      </c>
      <c r="H226" s="92"/>
    </row>
    <row r="227" spans="1:8" ht="21.75">
      <c r="A227" s="91" t="s">
        <v>761</v>
      </c>
      <c r="B227" s="373">
        <v>2438013</v>
      </c>
      <c r="C227" s="373">
        <v>0</v>
      </c>
      <c r="D227" s="373">
        <v>62637.98</v>
      </c>
      <c r="E227" s="373">
        <v>208279.38</v>
      </c>
      <c r="F227" s="288">
        <f>SUM(B227:E227)</f>
        <v>2708930.36</v>
      </c>
      <c r="G227" s="50" t="s">
        <v>485</v>
      </c>
      <c r="H227" s="92">
        <v>246266.4</v>
      </c>
    </row>
    <row r="228" spans="1:8" ht="21.75">
      <c r="A228" s="91"/>
      <c r="B228" s="286"/>
      <c r="C228" s="286"/>
      <c r="D228" s="286"/>
      <c r="E228" s="286"/>
      <c r="F228" s="288"/>
      <c r="G228" s="89" t="s">
        <v>343</v>
      </c>
      <c r="H228" s="92"/>
    </row>
    <row r="229" spans="1:8" ht="21.75">
      <c r="A229" s="91" t="s">
        <v>344</v>
      </c>
      <c r="B229" s="373">
        <v>26818143.08</v>
      </c>
      <c r="C229" s="373">
        <v>0</v>
      </c>
      <c r="D229" s="373">
        <v>689017.8</v>
      </c>
      <c r="E229" s="373">
        <v>2291073.22</v>
      </c>
      <c r="F229" s="288">
        <f>SUM(B229:E229)</f>
        <v>29798234.099999998</v>
      </c>
      <c r="G229" s="50" t="s">
        <v>532</v>
      </c>
      <c r="H229" s="92">
        <v>4168.17</v>
      </c>
    </row>
    <row r="230" spans="1:9" ht="21.75">
      <c r="A230" s="185"/>
      <c r="B230" s="384"/>
      <c r="C230" s="384"/>
      <c r="D230" s="384"/>
      <c r="E230" s="391"/>
      <c r="F230" s="372"/>
      <c r="G230" s="103" t="s">
        <v>345</v>
      </c>
      <c r="H230" s="99"/>
      <c r="I230" s="186"/>
    </row>
    <row r="231" spans="1:8" ht="24">
      <c r="A231" s="90" t="s">
        <v>346</v>
      </c>
      <c r="B231" s="93"/>
      <c r="C231" s="286"/>
      <c r="D231" s="93"/>
      <c r="E231" s="286"/>
      <c r="F231" s="288"/>
      <c r="G231" s="50"/>
      <c r="H231" s="92"/>
    </row>
    <row r="232" spans="1:8" ht="21.75">
      <c r="A232" s="30" t="s">
        <v>347</v>
      </c>
      <c r="B232" s="45">
        <v>14358508.89</v>
      </c>
      <c r="C232" s="45">
        <v>0</v>
      </c>
      <c r="D232" s="45">
        <v>600732.53</v>
      </c>
      <c r="E232" s="373">
        <v>1228853.08</v>
      </c>
      <c r="F232" s="288">
        <f>SUM(B232:E232)</f>
        <v>16188094.5</v>
      </c>
      <c r="G232" s="50" t="s">
        <v>553</v>
      </c>
      <c r="H232" s="92">
        <v>4516.77</v>
      </c>
    </row>
    <row r="233" spans="1:8" ht="21.75">
      <c r="A233" s="30"/>
      <c r="B233" s="382"/>
      <c r="C233" s="287"/>
      <c r="D233" s="382"/>
      <c r="E233" s="382"/>
      <c r="F233" s="288"/>
      <c r="G233" s="50" t="s">
        <v>317</v>
      </c>
      <c r="H233" s="92"/>
    </row>
    <row r="234" spans="1:8" ht="21.75">
      <c r="A234" s="30" t="s">
        <v>348</v>
      </c>
      <c r="B234" s="45">
        <v>9572339.26</v>
      </c>
      <c r="C234" s="45">
        <v>0</v>
      </c>
      <c r="D234" s="45">
        <v>400488.36</v>
      </c>
      <c r="E234" s="373">
        <v>819235.38</v>
      </c>
      <c r="F234" s="288">
        <f>SUM(B234:E234)</f>
        <v>10792063</v>
      </c>
      <c r="G234" s="50" t="s">
        <v>533</v>
      </c>
      <c r="H234" s="92">
        <v>443.97</v>
      </c>
    </row>
    <row r="235" spans="1:9" ht="21.75">
      <c r="A235" s="42"/>
      <c r="B235" s="380"/>
      <c r="C235" s="380"/>
      <c r="D235" s="380"/>
      <c r="E235" s="380"/>
      <c r="F235" s="372"/>
      <c r="G235" s="103" t="s">
        <v>349</v>
      </c>
      <c r="H235" s="99"/>
      <c r="I235" s="186"/>
    </row>
    <row r="236" spans="1:8" ht="24">
      <c r="A236" s="90" t="s">
        <v>350</v>
      </c>
      <c r="B236" s="286"/>
      <c r="C236" s="286"/>
      <c r="D236" s="93"/>
      <c r="E236" s="286"/>
      <c r="F236" s="288"/>
      <c r="G236" s="50"/>
      <c r="H236" s="92"/>
    </row>
    <row r="237" spans="1:8" ht="21.75">
      <c r="A237" s="30" t="s">
        <v>928</v>
      </c>
      <c r="B237" s="373">
        <v>7172159.43</v>
      </c>
      <c r="C237" s="373">
        <v>0</v>
      </c>
      <c r="D237" s="373">
        <v>309060.11</v>
      </c>
      <c r="E237" s="373">
        <v>1600634.7</v>
      </c>
      <c r="F237" s="288">
        <f>SUM(B237:E237)</f>
        <v>9081854.24</v>
      </c>
      <c r="G237" s="50" t="s">
        <v>612</v>
      </c>
      <c r="H237" s="92">
        <v>819.59</v>
      </c>
    </row>
    <row r="238" spans="1:8" ht="21.75">
      <c r="A238" s="30"/>
      <c r="B238" s="382"/>
      <c r="C238" s="287"/>
      <c r="D238" s="382"/>
      <c r="E238" s="382"/>
      <c r="F238" s="288"/>
      <c r="G238" s="89" t="s">
        <v>351</v>
      </c>
      <c r="H238" s="92"/>
    </row>
    <row r="239" spans="1:8" ht="21.75">
      <c r="A239" s="30" t="s">
        <v>114</v>
      </c>
      <c r="B239" s="373">
        <v>5578346.22</v>
      </c>
      <c r="C239" s="373">
        <v>0</v>
      </c>
      <c r="D239" s="373">
        <v>240380.08</v>
      </c>
      <c r="E239" s="373">
        <v>1244938.1</v>
      </c>
      <c r="F239" s="288">
        <f>SUM(B239:E239)</f>
        <v>7063664.4</v>
      </c>
      <c r="G239" s="338">
        <v>3301</v>
      </c>
      <c r="H239" s="92">
        <v>2139.86</v>
      </c>
    </row>
    <row r="240" spans="1:8" ht="21.75">
      <c r="A240" s="30"/>
      <c r="B240" s="382"/>
      <c r="C240" s="287"/>
      <c r="D240" s="382"/>
      <c r="E240" s="382"/>
      <c r="F240" s="287"/>
      <c r="G240" s="89" t="s">
        <v>352</v>
      </c>
      <c r="H240" s="92"/>
    </row>
    <row r="241" spans="1:8" ht="21.75">
      <c r="A241" s="30" t="s">
        <v>353</v>
      </c>
      <c r="B241" s="373">
        <v>796906.6</v>
      </c>
      <c r="C241" s="373">
        <v>0</v>
      </c>
      <c r="D241" s="373">
        <v>34340.01</v>
      </c>
      <c r="E241" s="373">
        <v>177848.3</v>
      </c>
      <c r="F241" s="288">
        <f>SUM(B241:E241)</f>
        <v>1009094.9099999999</v>
      </c>
      <c r="G241" s="339">
        <v>4308150</v>
      </c>
      <c r="H241" s="92">
        <v>0.23</v>
      </c>
    </row>
    <row r="242" spans="1:8" ht="21.75">
      <c r="A242" s="30"/>
      <c r="B242" s="287"/>
      <c r="C242" s="287"/>
      <c r="D242" s="287"/>
      <c r="E242" s="287"/>
      <c r="F242" s="288"/>
      <c r="G242" s="89" t="s">
        <v>354</v>
      </c>
      <c r="H242" s="92"/>
    </row>
    <row r="243" spans="1:8" ht="21.75">
      <c r="A243" s="91" t="s">
        <v>262</v>
      </c>
      <c r="B243" s="373">
        <v>1593813.21</v>
      </c>
      <c r="C243" s="373">
        <v>0</v>
      </c>
      <c r="D243" s="373">
        <v>68680.03</v>
      </c>
      <c r="E243" s="373">
        <v>355696.6</v>
      </c>
      <c r="F243" s="288">
        <f>SUM(B243:E243)</f>
        <v>2018189.8399999999</v>
      </c>
      <c r="G243" s="50" t="s">
        <v>665</v>
      </c>
      <c r="H243" s="92">
        <v>8479.79</v>
      </c>
    </row>
    <row r="244" spans="1:8" ht="21.75">
      <c r="A244" s="91"/>
      <c r="B244" s="286"/>
      <c r="C244" s="286"/>
      <c r="D244" s="286"/>
      <c r="E244" s="286"/>
      <c r="F244" s="288"/>
      <c r="G244" s="89" t="s">
        <v>362</v>
      </c>
      <c r="H244" s="92"/>
    </row>
    <row r="245" spans="1:8" s="7" customFormat="1" ht="21.75">
      <c r="A245" s="91" t="s">
        <v>263</v>
      </c>
      <c r="B245" s="373">
        <v>796906.6</v>
      </c>
      <c r="C245" s="373">
        <v>0</v>
      </c>
      <c r="D245" s="373">
        <v>34340.01</v>
      </c>
      <c r="E245" s="373">
        <v>177848.29</v>
      </c>
      <c r="F245" s="288">
        <f>SUM(B245:E245)</f>
        <v>1009094.9</v>
      </c>
      <c r="G245" s="50" t="s">
        <v>267</v>
      </c>
      <c r="H245" s="92">
        <v>1009094.9</v>
      </c>
    </row>
    <row r="246" spans="1:9" s="7" customFormat="1" ht="21.75">
      <c r="A246" s="91"/>
      <c r="B246" s="373"/>
      <c r="C246" s="373"/>
      <c r="D246" s="373"/>
      <c r="E246" s="373"/>
      <c r="F246" s="288"/>
      <c r="G246" s="50" t="s">
        <v>364</v>
      </c>
      <c r="H246" s="92"/>
      <c r="I246" s="186"/>
    </row>
    <row r="247" spans="1:9" s="29" customFormat="1" ht="24">
      <c r="A247" s="90" t="s">
        <v>13</v>
      </c>
      <c r="B247" s="286"/>
      <c r="C247" s="286"/>
      <c r="D247" s="93"/>
      <c r="E247" s="286"/>
      <c r="F247" s="288"/>
      <c r="G247" s="50"/>
      <c r="H247" s="92"/>
      <c r="I247" s="94"/>
    </row>
    <row r="248" spans="1:8" s="94" customFormat="1" ht="24">
      <c r="A248" s="30" t="s">
        <v>365</v>
      </c>
      <c r="B248" s="45">
        <v>19901300.32</v>
      </c>
      <c r="C248" s="45">
        <v>0</v>
      </c>
      <c r="D248" s="45">
        <v>711274.02</v>
      </c>
      <c r="E248" s="45">
        <v>1229767.53</v>
      </c>
      <c r="F248" s="288">
        <f>SUM(B248:E248)</f>
        <v>21842341.87</v>
      </c>
      <c r="G248" s="89" t="s">
        <v>872</v>
      </c>
      <c r="H248" s="92">
        <v>13651.46</v>
      </c>
    </row>
    <row r="249" spans="1:8" s="94" customFormat="1" ht="24">
      <c r="A249" s="42"/>
      <c r="B249" s="385"/>
      <c r="C249" s="385"/>
      <c r="D249" s="385"/>
      <c r="E249" s="385"/>
      <c r="F249" s="372"/>
      <c r="G249" s="103" t="s">
        <v>899</v>
      </c>
      <c r="H249" s="99"/>
    </row>
    <row r="250" spans="1:9" s="29" customFormat="1" ht="24">
      <c r="A250" s="95" t="s">
        <v>366</v>
      </c>
      <c r="B250" s="287"/>
      <c r="C250" s="287"/>
      <c r="D250" s="287"/>
      <c r="E250" s="287"/>
      <c r="F250" s="288"/>
      <c r="G250" s="50"/>
      <c r="H250" s="92"/>
      <c r="I250" s="94"/>
    </row>
    <row r="251" spans="1:9" s="29" customFormat="1" ht="24">
      <c r="A251" s="30" t="s">
        <v>355</v>
      </c>
      <c r="B251" s="373">
        <v>219408.81</v>
      </c>
      <c r="C251" s="373">
        <v>0</v>
      </c>
      <c r="D251" s="373">
        <v>13843.9</v>
      </c>
      <c r="E251" s="373">
        <v>33421.52</v>
      </c>
      <c r="F251" s="288">
        <f>SUM(B251:E251)</f>
        <v>266674.23</v>
      </c>
      <c r="G251" s="50" t="s">
        <v>607</v>
      </c>
      <c r="H251" s="92">
        <v>266674.23</v>
      </c>
      <c r="I251" s="94"/>
    </row>
    <row r="252" spans="1:9" s="29" customFormat="1" ht="24">
      <c r="A252" s="42" t="s">
        <v>115</v>
      </c>
      <c r="B252" s="441"/>
      <c r="C252" s="441"/>
      <c r="D252" s="441"/>
      <c r="E252" s="441"/>
      <c r="F252" s="372"/>
      <c r="G252" s="103" t="s">
        <v>356</v>
      </c>
      <c r="H252" s="99"/>
      <c r="I252" s="94"/>
    </row>
    <row r="253" spans="1:9" s="29" customFormat="1" ht="24">
      <c r="A253" s="30" t="s">
        <v>554</v>
      </c>
      <c r="B253" s="373">
        <v>658226.44</v>
      </c>
      <c r="C253" s="373">
        <v>0</v>
      </c>
      <c r="D253" s="373">
        <v>41531.69</v>
      </c>
      <c r="E253" s="373">
        <v>100264.56</v>
      </c>
      <c r="F253" s="288">
        <f>SUM(B253:E253)</f>
        <v>800022.69</v>
      </c>
      <c r="G253" s="89" t="s">
        <v>293</v>
      </c>
      <c r="H253" s="92">
        <v>8000.23</v>
      </c>
      <c r="I253" s="94"/>
    </row>
    <row r="254" spans="1:9" s="29" customFormat="1" ht="24">
      <c r="A254" s="30"/>
      <c r="B254" s="386"/>
      <c r="C254" s="386"/>
      <c r="D254" s="386"/>
      <c r="E254" s="386"/>
      <c r="F254" s="288"/>
      <c r="G254" s="50" t="s">
        <v>921</v>
      </c>
      <c r="H254" s="92"/>
      <c r="I254" s="94"/>
    </row>
    <row r="255" spans="1:9" s="29" customFormat="1" ht="24">
      <c r="A255" s="30" t="s">
        <v>900</v>
      </c>
      <c r="B255" s="373">
        <v>658226.44</v>
      </c>
      <c r="C255" s="373">
        <v>0</v>
      </c>
      <c r="D255" s="373">
        <v>41531.69</v>
      </c>
      <c r="E255" s="373">
        <v>100264.56</v>
      </c>
      <c r="F255" s="288">
        <f>SUM(B255:E255)</f>
        <v>800022.69</v>
      </c>
      <c r="G255" s="89" t="s">
        <v>257</v>
      </c>
      <c r="H255" s="92">
        <v>160</v>
      </c>
      <c r="I255" s="94"/>
    </row>
    <row r="256" spans="1:9" s="29" customFormat="1" ht="24">
      <c r="A256" s="30" t="s">
        <v>555</v>
      </c>
      <c r="B256" s="287"/>
      <c r="C256" s="287"/>
      <c r="D256" s="287"/>
      <c r="E256" s="287"/>
      <c r="F256" s="288"/>
      <c r="G256" s="89" t="s">
        <v>357</v>
      </c>
      <c r="H256" s="92"/>
      <c r="I256" s="94"/>
    </row>
    <row r="257" spans="1:8" s="94" customFormat="1" ht="24">
      <c r="A257" s="30" t="s">
        <v>164</v>
      </c>
      <c r="B257" s="373">
        <v>329113.22</v>
      </c>
      <c r="C257" s="373">
        <v>0</v>
      </c>
      <c r="D257" s="373">
        <v>20765.85</v>
      </c>
      <c r="E257" s="373">
        <v>50132.28</v>
      </c>
      <c r="F257" s="288">
        <f>SUM(B257:E257)</f>
        <v>400011.35</v>
      </c>
      <c r="G257" s="50" t="s">
        <v>259</v>
      </c>
      <c r="H257" s="92">
        <v>57144.48</v>
      </c>
    </row>
    <row r="258" spans="1:9" s="29" customFormat="1" ht="24">
      <c r="A258" s="56" t="s">
        <v>165</v>
      </c>
      <c r="B258" s="287"/>
      <c r="C258" s="287"/>
      <c r="D258" s="287"/>
      <c r="E258" s="287"/>
      <c r="F258" s="288"/>
      <c r="G258" s="50" t="s">
        <v>844</v>
      </c>
      <c r="H258" s="92"/>
      <c r="I258" s="94"/>
    </row>
    <row r="259" spans="1:9" s="29" customFormat="1" ht="24">
      <c r="A259" s="30" t="s">
        <v>166</v>
      </c>
      <c r="B259" s="373">
        <v>329113.22</v>
      </c>
      <c r="C259" s="373">
        <v>0</v>
      </c>
      <c r="D259" s="373">
        <v>20765.85</v>
      </c>
      <c r="E259" s="373">
        <v>50132.28</v>
      </c>
      <c r="F259" s="288">
        <f>SUM(B259:E259)</f>
        <v>400011.35</v>
      </c>
      <c r="G259" s="50" t="s">
        <v>610</v>
      </c>
      <c r="H259" s="92">
        <v>200005.68</v>
      </c>
      <c r="I259" s="94"/>
    </row>
    <row r="260" spans="1:9" s="94" customFormat="1" ht="24">
      <c r="A260" s="375" t="s">
        <v>873</v>
      </c>
      <c r="B260" s="380"/>
      <c r="C260" s="380"/>
      <c r="D260" s="380"/>
      <c r="E260" s="380"/>
      <c r="F260" s="372"/>
      <c r="G260" s="52" t="s">
        <v>844</v>
      </c>
      <c r="H260" s="99"/>
      <c r="I260" s="186"/>
    </row>
    <row r="261" spans="1:9" s="29" customFormat="1" ht="24">
      <c r="A261" s="95" t="s">
        <v>367</v>
      </c>
      <c r="B261" s="287"/>
      <c r="C261" s="287"/>
      <c r="D261" s="287"/>
      <c r="E261" s="287"/>
      <c r="F261" s="288"/>
      <c r="G261" s="50"/>
      <c r="H261" s="92"/>
      <c r="I261" s="94"/>
    </row>
    <row r="262" spans="1:8" ht="21.75">
      <c r="A262" s="30" t="s">
        <v>877</v>
      </c>
      <c r="B262" s="45">
        <v>2690650.37</v>
      </c>
      <c r="C262" s="45">
        <v>0</v>
      </c>
      <c r="D262" s="45">
        <v>167865.99</v>
      </c>
      <c r="E262" s="45">
        <v>326715.42</v>
      </c>
      <c r="F262" s="288">
        <f>SUM(B262:E262)</f>
        <v>3185231.7800000003</v>
      </c>
      <c r="G262" s="50" t="s">
        <v>168</v>
      </c>
      <c r="H262" s="92">
        <v>8294.87</v>
      </c>
    </row>
    <row r="263" spans="1:8" ht="21.75">
      <c r="A263" s="42"/>
      <c r="B263" s="380"/>
      <c r="C263" s="380"/>
      <c r="D263" s="380"/>
      <c r="E263" s="380"/>
      <c r="F263" s="372"/>
      <c r="G263" s="103" t="s">
        <v>368</v>
      </c>
      <c r="H263" s="99"/>
    </row>
    <row r="264" spans="1:9" s="29" customFormat="1" ht="24">
      <c r="A264" s="109" t="s">
        <v>750</v>
      </c>
      <c r="B264" s="287"/>
      <c r="C264" s="287"/>
      <c r="D264" s="287"/>
      <c r="E264" s="287"/>
      <c r="F264" s="288"/>
      <c r="G264" s="50"/>
      <c r="H264" s="92"/>
      <c r="I264" s="94"/>
    </row>
    <row r="265" spans="1:9" s="29" customFormat="1" ht="24">
      <c r="A265" s="30" t="s">
        <v>358</v>
      </c>
      <c r="B265" s="45">
        <v>983215.81</v>
      </c>
      <c r="C265" s="45"/>
      <c r="D265" s="45">
        <v>12283.79</v>
      </c>
      <c r="E265" s="45">
        <v>177761.08</v>
      </c>
      <c r="F265" s="288">
        <f>SUM(B265:E265)</f>
        <v>1173260.6800000002</v>
      </c>
      <c r="G265" s="50" t="s">
        <v>256</v>
      </c>
      <c r="H265" s="92">
        <v>827.99</v>
      </c>
      <c r="I265" s="94"/>
    </row>
    <row r="266" spans="1:8" s="94" customFormat="1" ht="24">
      <c r="A266" s="187"/>
      <c r="B266" s="386"/>
      <c r="C266" s="386"/>
      <c r="D266" s="386"/>
      <c r="E266" s="386"/>
      <c r="F266" s="386"/>
      <c r="G266" s="89" t="s">
        <v>944</v>
      </c>
      <c r="H266" s="92"/>
    </row>
    <row r="267" spans="1:8" s="94" customFormat="1" ht="24">
      <c r="A267" s="30" t="s">
        <v>183</v>
      </c>
      <c r="B267" s="45">
        <v>655477.2</v>
      </c>
      <c r="C267" s="386"/>
      <c r="D267" s="45">
        <v>8189.19</v>
      </c>
      <c r="E267" s="45">
        <v>118507.39</v>
      </c>
      <c r="F267" s="288">
        <f>SUM(B267:E267)</f>
        <v>782173.7799999999</v>
      </c>
      <c r="G267" s="89" t="s">
        <v>607</v>
      </c>
      <c r="H267" s="92">
        <v>782173.78</v>
      </c>
    </row>
    <row r="268" spans="1:9" s="94" customFormat="1" ht="24">
      <c r="A268" s="42" t="s">
        <v>359</v>
      </c>
      <c r="B268" s="380"/>
      <c r="C268" s="380"/>
      <c r="D268" s="380"/>
      <c r="E268" s="380"/>
      <c r="F268" s="372"/>
      <c r="G268" s="103" t="s">
        <v>373</v>
      </c>
      <c r="H268" s="99"/>
      <c r="I268" s="376"/>
    </row>
    <row r="269" spans="1:9" s="29" customFormat="1" ht="24">
      <c r="A269" s="109" t="s">
        <v>751</v>
      </c>
      <c r="B269" s="287"/>
      <c r="C269" s="287"/>
      <c r="D269" s="287"/>
      <c r="E269" s="287"/>
      <c r="F269" s="288"/>
      <c r="G269" s="50"/>
      <c r="H269" s="92"/>
      <c r="I269" s="94"/>
    </row>
    <row r="270" spans="1:9" s="29" customFormat="1" ht="24">
      <c r="A270" s="30" t="s">
        <v>360</v>
      </c>
      <c r="B270" s="45">
        <v>1886827.73</v>
      </c>
      <c r="C270" s="45">
        <v>0</v>
      </c>
      <c r="D270" s="45">
        <v>35273.66</v>
      </c>
      <c r="E270" s="45">
        <v>230137.33</v>
      </c>
      <c r="F270" s="288">
        <f>SUM(B270:E270)</f>
        <v>2152238.7199999997</v>
      </c>
      <c r="G270" s="50" t="s">
        <v>607</v>
      </c>
      <c r="H270" s="92">
        <v>1539103.42</v>
      </c>
      <c r="I270" s="94"/>
    </row>
    <row r="271" spans="1:9" s="29" customFormat="1" ht="24">
      <c r="A271" s="42" t="s">
        <v>359</v>
      </c>
      <c r="B271" s="380"/>
      <c r="C271" s="380"/>
      <c r="D271" s="380"/>
      <c r="E271" s="380"/>
      <c r="F271" s="372"/>
      <c r="G271" s="52" t="s">
        <v>356</v>
      </c>
      <c r="H271" s="99"/>
      <c r="I271" s="94"/>
    </row>
    <row r="272" spans="1:8" s="4" customFormat="1" ht="30" customHeight="1" thickBot="1">
      <c r="A272" s="70" t="s">
        <v>676</v>
      </c>
      <c r="B272" s="387">
        <f>SUM(B7:B271)</f>
        <v>1735403472.7600002</v>
      </c>
      <c r="C272" s="387">
        <f>SUM(C7:C271)</f>
        <v>13470330.01</v>
      </c>
      <c r="D272" s="387">
        <f>SUM(D7:D271)</f>
        <v>100489147.85999997</v>
      </c>
      <c r="E272" s="387">
        <f>SUM(E7:E271)</f>
        <v>86721335.43999994</v>
      </c>
      <c r="F272" s="387">
        <f>SUM(F7:F271)</f>
        <v>1936084286.0700002</v>
      </c>
      <c r="G272" s="110"/>
      <c r="H272" s="111"/>
    </row>
    <row r="273" spans="1:8" ht="22.5" thickTop="1">
      <c r="A273" s="7"/>
      <c r="B273" s="388"/>
      <c r="C273" s="388"/>
      <c r="D273" s="388"/>
      <c r="E273" s="388"/>
      <c r="F273" s="388"/>
      <c r="G273" s="51"/>
      <c r="H273" s="100"/>
    </row>
    <row r="274" spans="1:8" ht="21.75">
      <c r="A274" s="7"/>
      <c r="B274" s="388"/>
      <c r="C274" s="388"/>
      <c r="D274" s="388"/>
      <c r="E274" s="388"/>
      <c r="F274" s="388">
        <f>1936084286.07-F272</f>
        <v>0</v>
      </c>
      <c r="G274" s="51"/>
      <c r="H274" s="100"/>
    </row>
    <row r="275" spans="1:8" ht="21.75">
      <c r="A275" s="7"/>
      <c r="B275" s="388"/>
      <c r="C275" s="388"/>
      <c r="D275" s="388"/>
      <c r="E275" s="388"/>
      <c r="F275" s="388"/>
      <c r="G275" s="51"/>
      <c r="H275" s="100"/>
    </row>
    <row r="276" spans="1:8" ht="21.75">
      <c r="A276" s="7"/>
      <c r="B276" s="388"/>
      <c r="C276" s="388"/>
      <c r="D276" s="388"/>
      <c r="E276" s="388"/>
      <c r="F276" s="388"/>
      <c r="G276" s="51"/>
      <c r="H276" s="100"/>
    </row>
    <row r="277" spans="1:8" ht="21.75">
      <c r="A277" s="7"/>
      <c r="B277" s="388"/>
      <c r="C277" s="388"/>
      <c r="D277" s="388"/>
      <c r="E277" s="388"/>
      <c r="F277" s="388"/>
      <c r="G277" s="51"/>
      <c r="H277" s="100"/>
    </row>
  </sheetData>
  <sheetProtection password="CC6F" sheet="1" formatCells="0" formatColumns="0" formatRows="0" insertColumns="0" insertRows="0" insertHyperlinks="0" deleteColumns="0" deleteRows="0" sort="0" autoFilter="0" pivotTables="0"/>
  <mergeCells count="7">
    <mergeCell ref="H3:H4"/>
    <mergeCell ref="E3:E4"/>
    <mergeCell ref="F3:F4"/>
    <mergeCell ref="A3:A4"/>
    <mergeCell ref="B3:B4"/>
    <mergeCell ref="C3:C4"/>
    <mergeCell ref="D3:D4"/>
  </mergeCells>
  <printOptions/>
  <pageMargins left="0.23" right="0.21" top="0.52" bottom="0.4" header="0.5" footer="0.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H22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36.57421875" style="3" customWidth="1"/>
    <col min="2" max="2" width="18.140625" style="22" customWidth="1"/>
    <col min="3" max="3" width="19.00390625" style="22" customWidth="1"/>
    <col min="4" max="4" width="16.28125" style="22" customWidth="1"/>
    <col min="5" max="5" width="14.7109375" style="22" customWidth="1"/>
    <col min="6" max="6" width="16.28125" style="22" customWidth="1"/>
    <col min="7" max="7" width="9.28125" style="22" customWidth="1"/>
    <col min="8" max="8" width="14.8515625" style="22" customWidth="1"/>
    <col min="9" max="16384" width="9.140625" style="3" customWidth="1"/>
  </cols>
  <sheetData>
    <row r="1" spans="1:8" s="29" customFormat="1" ht="24">
      <c r="A1" s="18" t="s">
        <v>260</v>
      </c>
      <c r="B1" s="57"/>
      <c r="C1" s="57"/>
      <c r="D1" s="57"/>
      <c r="E1" s="57"/>
      <c r="F1" s="57"/>
      <c r="G1" s="57"/>
      <c r="H1" s="57"/>
    </row>
    <row r="2" ht="12" customHeight="1">
      <c r="A2" s="28"/>
    </row>
    <row r="3" spans="1:8" s="28" customFormat="1" ht="21" customHeight="1">
      <c r="A3" s="463" t="s">
        <v>931</v>
      </c>
      <c r="B3" s="459" t="s">
        <v>668</v>
      </c>
      <c r="C3" s="468" t="s">
        <v>669</v>
      </c>
      <c r="D3" s="459" t="s">
        <v>670</v>
      </c>
      <c r="E3" s="459" t="s">
        <v>779</v>
      </c>
      <c r="F3" s="459" t="s">
        <v>941</v>
      </c>
      <c r="G3" s="46" t="s">
        <v>289</v>
      </c>
      <c r="H3" s="459" t="s">
        <v>942</v>
      </c>
    </row>
    <row r="4" spans="1:8" s="28" customFormat="1" ht="17.25" customHeight="1">
      <c r="A4" s="467"/>
      <c r="B4" s="460"/>
      <c r="C4" s="451"/>
      <c r="D4" s="460"/>
      <c r="E4" s="460"/>
      <c r="F4" s="460"/>
      <c r="G4" s="20" t="s">
        <v>924</v>
      </c>
      <c r="H4" s="460"/>
    </row>
    <row r="5" spans="1:8" s="6" customFormat="1" ht="28.5" customHeight="1">
      <c r="A5" s="67" t="s">
        <v>677</v>
      </c>
      <c r="B5" s="68">
        <v>252509743.65</v>
      </c>
      <c r="C5" s="68">
        <v>2206837.48</v>
      </c>
      <c r="D5" s="68">
        <v>16698546.68</v>
      </c>
      <c r="E5" s="68">
        <v>9632004.77</v>
      </c>
      <c r="F5" s="68">
        <f>SUM(B5:E5)</f>
        <v>281047132.58</v>
      </c>
      <c r="G5" s="69">
        <v>7851</v>
      </c>
      <c r="H5" s="68">
        <f>F5/G5</f>
        <v>35797.622287606675</v>
      </c>
    </row>
    <row r="6" spans="1:8" s="6" customFormat="1" ht="28.5" customHeight="1">
      <c r="A6" s="67" t="s">
        <v>678</v>
      </c>
      <c r="B6" s="68">
        <v>305247959.38</v>
      </c>
      <c r="C6" s="68">
        <v>2260419.28</v>
      </c>
      <c r="D6" s="68">
        <v>16365952.92</v>
      </c>
      <c r="E6" s="68">
        <v>16377287.469999999</v>
      </c>
      <c r="F6" s="68">
        <f>SUM(B6:E6)</f>
        <v>340251619.04999995</v>
      </c>
      <c r="G6" s="69">
        <v>7851</v>
      </c>
      <c r="H6" s="68">
        <f>F6/G6</f>
        <v>43338.63444784103</v>
      </c>
    </row>
    <row r="7" spans="1:8" ht="21.75">
      <c r="A7" s="30" t="s">
        <v>680</v>
      </c>
      <c r="B7" s="21">
        <v>431018943.67999995</v>
      </c>
      <c r="C7" s="21">
        <v>2994658.72</v>
      </c>
      <c r="D7" s="21">
        <v>24350517.75</v>
      </c>
      <c r="E7" s="21">
        <v>22579304.63</v>
      </c>
      <c r="F7" s="97">
        <f>SUM(B7:E7)</f>
        <v>480943424.78</v>
      </c>
      <c r="G7" s="55">
        <v>7851</v>
      </c>
      <c r="H7" s="21">
        <f>F7/G7</f>
        <v>61258.87463762578</v>
      </c>
    </row>
    <row r="8" spans="1:8" ht="21.75">
      <c r="A8" s="42" t="s">
        <v>679</v>
      </c>
      <c r="B8" s="24"/>
      <c r="C8" s="24"/>
      <c r="D8" s="24"/>
      <c r="E8" s="24"/>
      <c r="F8" s="190"/>
      <c r="G8" s="24"/>
      <c r="H8" s="24"/>
    </row>
    <row r="9" spans="1:8" ht="21.75">
      <c r="A9" s="30" t="s">
        <v>169</v>
      </c>
      <c r="B9" s="21">
        <v>195538939.74</v>
      </c>
      <c r="C9" s="21">
        <v>1471568.25</v>
      </c>
      <c r="D9" s="21">
        <v>10452556.959999999</v>
      </c>
      <c r="E9" s="21">
        <v>12370661.629999999</v>
      </c>
      <c r="F9" s="97">
        <f>SUM(B9:E9)</f>
        <v>219833726.58</v>
      </c>
      <c r="G9" s="104">
        <v>7851</v>
      </c>
      <c r="H9" s="21">
        <f>F9/G9</f>
        <v>28000.729407718765</v>
      </c>
    </row>
    <row r="10" spans="1:8" ht="21.75">
      <c r="A10" s="42" t="s">
        <v>681</v>
      </c>
      <c r="B10" s="24"/>
      <c r="C10" s="24"/>
      <c r="D10" s="24"/>
      <c r="E10" s="24"/>
      <c r="F10" s="190"/>
      <c r="G10" s="24"/>
      <c r="H10" s="24"/>
    </row>
    <row r="11" spans="1:8" ht="30" customHeight="1">
      <c r="A11" s="189" t="s">
        <v>170</v>
      </c>
      <c r="B11" s="190">
        <v>194502465.16</v>
      </c>
      <c r="C11" s="190">
        <v>1471568.25</v>
      </c>
      <c r="D11" s="190">
        <v>11216007.01</v>
      </c>
      <c r="E11" s="190">
        <v>9561585.7</v>
      </c>
      <c r="F11" s="68">
        <f>SUM(B11:E11)</f>
        <v>216751626.11999997</v>
      </c>
      <c r="G11" s="104">
        <v>7851</v>
      </c>
      <c r="H11" s="68">
        <f>F11/G11</f>
        <v>27608.15515475735</v>
      </c>
    </row>
    <row r="12" spans="1:8" s="7" customFormat="1" ht="21.75">
      <c r="A12" s="30" t="s">
        <v>171</v>
      </c>
      <c r="B12" s="21">
        <v>128779336.49000001</v>
      </c>
      <c r="C12" s="21">
        <v>1021662.53</v>
      </c>
      <c r="D12" s="21">
        <v>7518085.91</v>
      </c>
      <c r="E12" s="21">
        <v>6220122.43</v>
      </c>
      <c r="F12" s="97">
        <f>SUM(B12:E12)</f>
        <v>143539207.36</v>
      </c>
      <c r="G12" s="104">
        <v>7851</v>
      </c>
      <c r="H12" s="21">
        <f>F12/G12</f>
        <v>18282.920310788435</v>
      </c>
    </row>
    <row r="13" spans="1:8" s="7" customFormat="1" ht="21.75">
      <c r="A13" s="42" t="s">
        <v>682</v>
      </c>
      <c r="B13" s="24"/>
      <c r="C13" s="24"/>
      <c r="D13" s="24"/>
      <c r="E13" s="24"/>
      <c r="F13" s="190"/>
      <c r="G13" s="24"/>
      <c r="H13" s="24"/>
    </row>
    <row r="14" spans="1:8" s="7" customFormat="1" ht="21.75">
      <c r="A14" s="30" t="s">
        <v>172</v>
      </c>
      <c r="B14" s="21">
        <v>117764400.03</v>
      </c>
      <c r="C14" s="21">
        <v>1021662.53</v>
      </c>
      <c r="D14" s="21">
        <v>7126043.24</v>
      </c>
      <c r="E14" s="21">
        <v>5392117.08</v>
      </c>
      <c r="F14" s="97">
        <f>SUM(B14:E14)</f>
        <v>131304222.88</v>
      </c>
      <c r="G14" s="104">
        <v>7851</v>
      </c>
      <c r="H14" s="21">
        <f>F14/G14</f>
        <v>16724.522083810978</v>
      </c>
    </row>
    <row r="15" spans="1:8" s="7" customFormat="1" ht="21.75">
      <c r="A15" s="42" t="s">
        <v>321</v>
      </c>
      <c r="B15" s="24"/>
      <c r="C15" s="24"/>
      <c r="D15" s="24"/>
      <c r="E15" s="24"/>
      <c r="F15" s="190"/>
      <c r="G15" s="24"/>
      <c r="H15" s="24"/>
    </row>
    <row r="16" spans="1:8" ht="21.75">
      <c r="A16" s="30" t="s">
        <v>173</v>
      </c>
      <c r="B16" s="21">
        <v>110041684.63000001</v>
      </c>
      <c r="C16" s="21">
        <v>1021952.97</v>
      </c>
      <c r="D16" s="21">
        <v>6761437.39</v>
      </c>
      <c r="E16" s="21">
        <v>4588251.73</v>
      </c>
      <c r="F16" s="97">
        <f>SUM(B16:E16)</f>
        <v>122413326.72000001</v>
      </c>
      <c r="G16" s="188">
        <v>7851</v>
      </c>
      <c r="H16" s="21">
        <f>F16/G16</f>
        <v>15592.068108521209</v>
      </c>
    </row>
    <row r="17" spans="1:8" ht="21.75">
      <c r="A17" s="30" t="s">
        <v>15</v>
      </c>
      <c r="B17" s="21"/>
      <c r="C17" s="21"/>
      <c r="D17" s="21"/>
      <c r="E17" s="21"/>
      <c r="F17" s="21"/>
      <c r="G17" s="21"/>
      <c r="H17" s="21"/>
    </row>
    <row r="18" spans="1:8" ht="21.75">
      <c r="A18" s="30" t="s">
        <v>16</v>
      </c>
      <c r="B18" s="21"/>
      <c r="C18" s="21"/>
      <c r="D18" s="21"/>
      <c r="E18" s="21"/>
      <c r="F18" s="21"/>
      <c r="G18" s="21"/>
      <c r="H18" s="21"/>
    </row>
    <row r="19" spans="1:8" s="72" customFormat="1" ht="29.25" customHeight="1" thickBot="1">
      <c r="A19" s="70" t="s">
        <v>676</v>
      </c>
      <c r="B19" s="71">
        <f>SUM(B5:B18)</f>
        <v>1735403472.76</v>
      </c>
      <c r="C19" s="71">
        <f>SUM(C5:C18)</f>
        <v>13470330.01</v>
      </c>
      <c r="D19" s="71">
        <f>SUM(D5:D18)</f>
        <v>100489147.86</v>
      </c>
      <c r="E19" s="71">
        <f>SUM(E5:E18)</f>
        <v>86721335.44</v>
      </c>
      <c r="F19" s="71">
        <f>SUM(F5:F18)</f>
        <v>1936084286.07</v>
      </c>
      <c r="G19" s="82"/>
      <c r="H19" s="83"/>
    </row>
    <row r="20" spans="2:8" s="7" customFormat="1" ht="12" customHeight="1" thickTop="1">
      <c r="B20" s="25"/>
      <c r="C20" s="25"/>
      <c r="D20" s="25"/>
      <c r="E20" s="25"/>
      <c r="F20" s="25"/>
      <c r="G20" s="25"/>
      <c r="H20" s="25"/>
    </row>
    <row r="21" spans="1:8" s="7" customFormat="1" ht="21.75">
      <c r="A21" s="7" t="s">
        <v>336</v>
      </c>
      <c r="B21" s="25"/>
      <c r="C21" s="25"/>
      <c r="D21" s="25"/>
      <c r="E21" s="25"/>
      <c r="F21" s="25"/>
      <c r="G21" s="25"/>
      <c r="H21" s="25"/>
    </row>
    <row r="22" spans="2:8" s="7" customFormat="1" ht="21.75">
      <c r="B22" s="25"/>
      <c r="C22" s="25"/>
      <c r="D22" s="25"/>
      <c r="E22" s="25"/>
      <c r="F22" s="25"/>
      <c r="G22" s="25"/>
      <c r="H22" s="25"/>
    </row>
  </sheetData>
  <sheetProtection password="CC6F" sheet="1" formatCells="0" formatColumns="0" formatRows="0" insertColumns="0" insertRows="0" insertHyperlinks="0" deleteColumns="0" deleteRows="0" sort="0" autoFilter="0" pivotTables="0"/>
  <mergeCells count="7">
    <mergeCell ref="E3:E4"/>
    <mergeCell ref="F3:F4"/>
    <mergeCell ref="H3:H4"/>
    <mergeCell ref="A3:A4"/>
    <mergeCell ref="B3:B4"/>
    <mergeCell ref="C3:C4"/>
    <mergeCell ref="D3:D4"/>
  </mergeCells>
  <printOptions/>
  <pageMargins left="0.32" right="0.17" top="0.71" bottom="0.42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H59"/>
  <sheetViews>
    <sheetView zoomScalePageLayoutView="0" workbookViewId="0" topLeftCell="A46">
      <selection activeCell="H50" sqref="H50"/>
    </sheetView>
  </sheetViews>
  <sheetFormatPr defaultColWidth="9.140625" defaultRowHeight="12.75"/>
  <cols>
    <col min="1" max="1" width="35.140625" style="78" customWidth="1"/>
    <col min="2" max="2" width="17.57421875" style="22" customWidth="1"/>
    <col min="3" max="3" width="16.57421875" style="22" customWidth="1"/>
    <col min="4" max="4" width="15.7109375" style="22" customWidth="1"/>
    <col min="5" max="5" width="15.8515625" style="22" customWidth="1"/>
    <col min="6" max="6" width="16.140625" style="22" customWidth="1"/>
    <col min="7" max="7" width="14.7109375" style="47" customWidth="1"/>
    <col min="8" max="8" width="13.57421875" style="22" customWidth="1"/>
    <col min="9" max="16384" width="9.140625" style="41" customWidth="1"/>
  </cols>
  <sheetData>
    <row r="1" ht="23.25">
      <c r="A1" s="73" t="s">
        <v>290</v>
      </c>
    </row>
    <row r="2" ht="12" customHeight="1">
      <c r="A2" s="74"/>
    </row>
    <row r="3" spans="1:8" s="3" customFormat="1" ht="21" customHeight="1">
      <c r="A3" s="452" t="s">
        <v>930</v>
      </c>
      <c r="B3" s="459" t="s">
        <v>668</v>
      </c>
      <c r="C3" s="459" t="s">
        <v>669</v>
      </c>
      <c r="D3" s="459" t="s">
        <v>670</v>
      </c>
      <c r="E3" s="459" t="s">
        <v>779</v>
      </c>
      <c r="F3" s="459" t="s">
        <v>941</v>
      </c>
      <c r="G3" s="48" t="s">
        <v>289</v>
      </c>
      <c r="H3" s="459" t="s">
        <v>942</v>
      </c>
    </row>
    <row r="4" spans="1:8" s="3" customFormat="1" ht="17.25" customHeight="1">
      <c r="A4" s="453"/>
      <c r="B4" s="460"/>
      <c r="C4" s="460"/>
      <c r="D4" s="460"/>
      <c r="E4" s="460"/>
      <c r="F4" s="460"/>
      <c r="G4" s="105" t="s">
        <v>924</v>
      </c>
      <c r="H4" s="460"/>
    </row>
    <row r="5" spans="1:8" s="3" customFormat="1" ht="21.75">
      <c r="A5" s="75" t="s">
        <v>17</v>
      </c>
      <c r="B5" s="53"/>
      <c r="C5" s="53"/>
      <c r="D5" s="53"/>
      <c r="E5" s="53"/>
      <c r="F5" s="53"/>
      <c r="G5" s="54"/>
      <c r="H5" s="53"/>
    </row>
    <row r="6" spans="1:8" s="3" customFormat="1" ht="21.75">
      <c r="A6" s="76" t="s">
        <v>684</v>
      </c>
      <c r="B6" s="23">
        <v>16795323.369999997</v>
      </c>
      <c r="C6" s="23"/>
      <c r="D6" s="23">
        <v>681066.66</v>
      </c>
      <c r="E6" s="39">
        <v>1745550.85</v>
      </c>
      <c r="F6" s="21">
        <f>SUM(B6:E6)</f>
        <v>19221940.88</v>
      </c>
      <c r="G6" s="50" t="s">
        <v>370</v>
      </c>
      <c r="H6" s="21">
        <f>F6/G6</f>
        <v>32036.56813333333</v>
      </c>
    </row>
    <row r="7" spans="1:8" s="3" customFormat="1" ht="21.75">
      <c r="A7" s="102" t="s">
        <v>188</v>
      </c>
      <c r="B7" s="30"/>
      <c r="C7" s="30"/>
      <c r="D7" s="30"/>
      <c r="E7" s="30"/>
      <c r="F7" s="30"/>
      <c r="G7" s="89" t="s">
        <v>749</v>
      </c>
      <c r="H7" s="21"/>
    </row>
    <row r="8" spans="1:8" s="3" customFormat="1" ht="21.75">
      <c r="A8" s="79" t="s">
        <v>750</v>
      </c>
      <c r="B8" s="30"/>
      <c r="C8" s="30"/>
      <c r="D8" s="30"/>
      <c r="E8" s="30"/>
      <c r="F8" s="30"/>
      <c r="G8" s="50"/>
      <c r="H8" s="21"/>
    </row>
    <row r="9" spans="1:8" s="3" customFormat="1" ht="21.75">
      <c r="A9" s="76" t="s">
        <v>18</v>
      </c>
      <c r="B9" s="21">
        <v>31579542.17</v>
      </c>
      <c r="C9" s="21"/>
      <c r="D9" s="21">
        <v>404240.15</v>
      </c>
      <c r="E9" s="21">
        <v>5675414.320000001</v>
      </c>
      <c r="F9" s="21">
        <f>SUM(B9:E9)</f>
        <v>37659196.64</v>
      </c>
      <c r="G9" s="289">
        <v>29243249</v>
      </c>
      <c r="H9" s="21">
        <f>F9/G9</f>
        <v>1.287791128817458</v>
      </c>
    </row>
    <row r="10" spans="1:8" s="3" customFormat="1" ht="21.75" customHeight="1">
      <c r="A10" s="76" t="s">
        <v>327</v>
      </c>
      <c r="B10" s="30"/>
      <c r="C10" s="30"/>
      <c r="D10" s="30"/>
      <c r="E10" s="30"/>
      <c r="F10" s="30"/>
      <c r="G10" s="89" t="s">
        <v>423</v>
      </c>
      <c r="H10" s="21"/>
    </row>
    <row r="11" spans="1:8" s="3" customFormat="1" ht="21.75">
      <c r="A11" s="368" t="s">
        <v>383</v>
      </c>
      <c r="B11" s="23"/>
      <c r="C11" s="23"/>
      <c r="D11" s="23"/>
      <c r="E11" s="23"/>
      <c r="F11" s="23"/>
      <c r="G11" s="369"/>
      <c r="H11" s="23"/>
    </row>
    <row r="12" spans="1:8" s="3" customFormat="1" ht="21.75">
      <c r="A12" s="370" t="s">
        <v>326</v>
      </c>
      <c r="B12" s="21">
        <v>48695579.39</v>
      </c>
      <c r="C12" s="21"/>
      <c r="D12" s="21">
        <v>2066591.41</v>
      </c>
      <c r="E12" s="21">
        <v>4417628.35</v>
      </c>
      <c r="F12" s="21">
        <f>SUM(B12:E12)</f>
        <v>55179799.15</v>
      </c>
      <c r="G12" s="369" t="s">
        <v>753</v>
      </c>
      <c r="H12" s="21">
        <f>F12/G12</f>
        <v>7028.378442236658</v>
      </c>
    </row>
    <row r="13" spans="1:8" s="3" customFormat="1" ht="21.75">
      <c r="A13" s="370" t="s">
        <v>189</v>
      </c>
      <c r="B13" s="23"/>
      <c r="C13" s="23"/>
      <c r="D13" s="23"/>
      <c r="E13" s="23"/>
      <c r="F13" s="23"/>
      <c r="G13" s="371" t="s">
        <v>749</v>
      </c>
      <c r="H13" s="23"/>
    </row>
    <row r="14" spans="1:8" s="3" customFormat="1" ht="21.75">
      <c r="A14" s="79" t="s">
        <v>184</v>
      </c>
      <c r="B14" s="21"/>
      <c r="C14" s="21"/>
      <c r="D14" s="21"/>
      <c r="E14" s="21"/>
      <c r="F14" s="21"/>
      <c r="G14" s="50"/>
      <c r="H14" s="21"/>
    </row>
    <row r="15" spans="1:8" s="3" customFormat="1" ht="21.75">
      <c r="A15" s="76" t="s">
        <v>705</v>
      </c>
      <c r="B15" s="23">
        <v>36913888.160000004</v>
      </c>
      <c r="C15" s="23"/>
      <c r="D15" s="23">
        <v>706727.83</v>
      </c>
      <c r="E15" s="39">
        <v>4483517.76</v>
      </c>
      <c r="F15" s="21">
        <f>SUM(B15:E15)</f>
        <v>42104133.75</v>
      </c>
      <c r="G15" s="50" t="s">
        <v>753</v>
      </c>
      <c r="H15" s="21">
        <f>F15/G15</f>
        <v>5362.9007451280095</v>
      </c>
    </row>
    <row r="16" spans="1:8" s="3" customFormat="1" ht="21.75">
      <c r="A16" s="76" t="s">
        <v>901</v>
      </c>
      <c r="B16" s="21"/>
      <c r="C16" s="21"/>
      <c r="D16" s="21"/>
      <c r="E16" s="21"/>
      <c r="F16" s="21"/>
      <c r="G16" s="89" t="s">
        <v>749</v>
      </c>
      <c r="H16" s="21"/>
    </row>
    <row r="17" spans="1:8" s="3" customFormat="1" ht="21.75">
      <c r="A17" s="79" t="s">
        <v>185</v>
      </c>
      <c r="B17" s="21"/>
      <c r="C17" s="21"/>
      <c r="D17" s="21"/>
      <c r="E17" s="21"/>
      <c r="F17" s="21"/>
      <c r="G17" s="50"/>
      <c r="H17" s="21"/>
    </row>
    <row r="18" spans="1:8" s="3" customFormat="1" ht="21.75">
      <c r="A18" s="76" t="s">
        <v>704</v>
      </c>
      <c r="B18" s="21">
        <v>23501393.460000005</v>
      </c>
      <c r="C18" s="21">
        <v>267909</v>
      </c>
      <c r="D18" s="21">
        <v>722691.59</v>
      </c>
      <c r="E18" s="21">
        <v>2765724.8</v>
      </c>
      <c r="F18" s="21">
        <f>SUM(B18:E18)</f>
        <v>27257718.850000005</v>
      </c>
      <c r="G18" s="50" t="s">
        <v>753</v>
      </c>
      <c r="H18" s="21">
        <f>F18/G18</f>
        <v>3471.8785950834294</v>
      </c>
    </row>
    <row r="19" spans="1:8" s="7" customFormat="1" ht="21.75">
      <c r="A19" s="76" t="s">
        <v>937</v>
      </c>
      <c r="B19" s="21"/>
      <c r="C19" s="21"/>
      <c r="D19" s="21"/>
      <c r="E19" s="21"/>
      <c r="F19" s="21"/>
      <c r="G19" s="89" t="s">
        <v>749</v>
      </c>
      <c r="H19" s="21"/>
    </row>
    <row r="20" spans="1:8" s="3" customFormat="1" ht="21.75">
      <c r="A20" s="79" t="s">
        <v>796</v>
      </c>
      <c r="B20" s="21"/>
      <c r="C20" s="21"/>
      <c r="D20" s="21"/>
      <c r="E20" s="21"/>
      <c r="F20" s="21"/>
      <c r="G20" s="50"/>
      <c r="H20" s="21"/>
    </row>
    <row r="21" spans="1:8" s="3" customFormat="1" ht="21.75">
      <c r="A21" s="76" t="s">
        <v>603</v>
      </c>
      <c r="B21" s="23">
        <v>15869413.8</v>
      </c>
      <c r="C21" s="23"/>
      <c r="D21" s="23">
        <v>468592.89</v>
      </c>
      <c r="E21" s="39">
        <v>1192934.32</v>
      </c>
      <c r="F21" s="21">
        <f>SUM(B21:E21)</f>
        <v>17530941.01</v>
      </c>
      <c r="G21" s="50" t="s">
        <v>753</v>
      </c>
      <c r="H21" s="21">
        <f>F21/G21</f>
        <v>2232.9564399439564</v>
      </c>
    </row>
    <row r="22" spans="1:8" s="3" customFormat="1" ht="21.75">
      <c r="A22" s="76"/>
      <c r="B22" s="30"/>
      <c r="C22" s="30"/>
      <c r="D22" s="30"/>
      <c r="E22" s="30"/>
      <c r="F22" s="30"/>
      <c r="G22" s="89" t="s">
        <v>749</v>
      </c>
      <c r="H22" s="21"/>
    </row>
    <row r="23" spans="1:8" s="3" customFormat="1" ht="21.75">
      <c r="A23" s="79" t="s">
        <v>754</v>
      </c>
      <c r="B23" s="30"/>
      <c r="C23" s="30"/>
      <c r="D23" s="30"/>
      <c r="E23" s="30"/>
      <c r="F23" s="30"/>
      <c r="G23" s="50"/>
      <c r="H23" s="21"/>
    </row>
    <row r="24" spans="1:8" s="3" customFormat="1" ht="21.75">
      <c r="A24" s="76" t="s">
        <v>174</v>
      </c>
      <c r="B24" s="21">
        <v>1415934.48</v>
      </c>
      <c r="C24" s="21"/>
      <c r="D24" s="21">
        <v>66860.82</v>
      </c>
      <c r="E24" s="21">
        <v>147008.95</v>
      </c>
      <c r="F24" s="21">
        <f>SUM(B24:E24)</f>
        <v>1629804.25</v>
      </c>
      <c r="G24" s="38">
        <v>530</v>
      </c>
      <c r="H24" s="21">
        <f>F24/G24</f>
        <v>3075.102358490566</v>
      </c>
    </row>
    <row r="25" spans="1:8" s="3" customFormat="1" ht="21.75">
      <c r="A25" s="80" t="s">
        <v>175</v>
      </c>
      <c r="B25" s="42"/>
      <c r="C25" s="42"/>
      <c r="D25" s="42"/>
      <c r="E25" s="42"/>
      <c r="F25" s="42"/>
      <c r="G25" s="103" t="s">
        <v>749</v>
      </c>
      <c r="H25" s="24"/>
    </row>
    <row r="26" spans="1:8" s="7" customFormat="1" ht="21.75">
      <c r="A26" s="76" t="s">
        <v>176</v>
      </c>
      <c r="B26" s="21">
        <v>2831868.95</v>
      </c>
      <c r="C26" s="21"/>
      <c r="D26" s="21">
        <v>133721.64</v>
      </c>
      <c r="E26" s="21">
        <v>294017.89</v>
      </c>
      <c r="F26" s="21">
        <f>SUM(B26:E26)</f>
        <v>3259608.4800000004</v>
      </c>
      <c r="G26" s="50" t="s">
        <v>742</v>
      </c>
      <c r="H26" s="21">
        <f>F26/G26</f>
        <v>415.18385938097066</v>
      </c>
    </row>
    <row r="27" spans="1:8" s="3" customFormat="1" ht="21.75">
      <c r="A27" s="76" t="s">
        <v>177</v>
      </c>
      <c r="B27" s="21"/>
      <c r="C27" s="21"/>
      <c r="D27" s="21"/>
      <c r="E27" s="21"/>
      <c r="F27" s="21"/>
      <c r="G27" s="89" t="s">
        <v>749</v>
      </c>
      <c r="H27" s="21"/>
    </row>
    <row r="28" spans="1:8" s="3" customFormat="1" ht="21.75">
      <c r="A28" s="76" t="s">
        <v>384</v>
      </c>
      <c r="B28" s="23">
        <v>2157229.85</v>
      </c>
      <c r="C28" s="23"/>
      <c r="D28" s="23">
        <v>101435.25</v>
      </c>
      <c r="E28" s="39">
        <v>223986.92</v>
      </c>
      <c r="F28" s="21">
        <f>SUM(B28:E28)</f>
        <v>2482652.02</v>
      </c>
      <c r="G28" s="50" t="s">
        <v>742</v>
      </c>
      <c r="H28" s="21">
        <f>F28/G28</f>
        <v>316.2211208763215</v>
      </c>
    </row>
    <row r="29" spans="1:8" s="3" customFormat="1" ht="21.75">
      <c r="A29" s="76"/>
      <c r="B29" s="21"/>
      <c r="C29" s="21"/>
      <c r="D29" s="21"/>
      <c r="E29" s="21"/>
      <c r="F29" s="21"/>
      <c r="G29" s="89" t="s">
        <v>749</v>
      </c>
      <c r="H29" s="21"/>
    </row>
    <row r="30" spans="1:8" s="3" customFormat="1" ht="21.75">
      <c r="A30" s="76" t="s">
        <v>385</v>
      </c>
      <c r="B30" s="21">
        <v>7754311.5</v>
      </c>
      <c r="C30" s="21"/>
      <c r="D30" s="21">
        <v>366590.51</v>
      </c>
      <c r="E30" s="21">
        <v>805075.65</v>
      </c>
      <c r="F30" s="21">
        <f>SUM(B30:E30)</f>
        <v>8925977.66</v>
      </c>
      <c r="G30" s="50" t="s">
        <v>287</v>
      </c>
      <c r="H30" s="21">
        <f>F30/G30</f>
        <v>4157.418565440149</v>
      </c>
    </row>
    <row r="31" spans="1:8" s="3" customFormat="1" ht="21.75">
      <c r="A31" s="76"/>
      <c r="B31" s="21"/>
      <c r="C31" s="21"/>
      <c r="D31" s="21"/>
      <c r="E31" s="21"/>
      <c r="F31" s="21"/>
      <c r="G31" s="89" t="s">
        <v>686</v>
      </c>
      <c r="H31" s="21"/>
    </row>
    <row r="32" spans="1:8" s="3" customFormat="1" ht="21.75">
      <c r="A32" s="79" t="s">
        <v>797</v>
      </c>
      <c r="B32" s="21"/>
      <c r="C32" s="21"/>
      <c r="D32" s="21"/>
      <c r="E32" s="21"/>
      <c r="F32" s="21"/>
      <c r="G32" s="50"/>
      <c r="H32" s="21"/>
    </row>
    <row r="33" spans="1:8" s="3" customFormat="1" ht="21.75">
      <c r="A33" s="107" t="s">
        <v>328</v>
      </c>
      <c r="B33" s="39">
        <v>20467494.94</v>
      </c>
      <c r="C33" s="39"/>
      <c r="D33" s="39">
        <v>371270.15</v>
      </c>
      <c r="E33" s="39">
        <v>1272403.4</v>
      </c>
      <c r="F33" s="21">
        <f>SUM(B33:E33)</f>
        <v>22111168.49</v>
      </c>
      <c r="G33" s="50" t="s">
        <v>753</v>
      </c>
      <c r="H33" s="21">
        <f>F33/G33</f>
        <v>2816.3505910075146</v>
      </c>
    </row>
    <row r="34" spans="1:8" s="3" customFormat="1" ht="21.75">
      <c r="A34" s="107" t="s">
        <v>329</v>
      </c>
      <c r="B34" s="30"/>
      <c r="C34" s="30"/>
      <c r="D34" s="30"/>
      <c r="E34" s="30"/>
      <c r="F34" s="30"/>
      <c r="G34" s="89" t="s">
        <v>749</v>
      </c>
      <c r="H34" s="21"/>
    </row>
    <row r="35" spans="1:8" s="3" customFormat="1" ht="21.75">
      <c r="A35" s="76" t="s">
        <v>330</v>
      </c>
      <c r="B35" s="21">
        <v>16847126.54</v>
      </c>
      <c r="C35" s="21"/>
      <c r="D35" s="21">
        <v>307233.23</v>
      </c>
      <c r="E35" s="21">
        <v>1051583.1</v>
      </c>
      <c r="F35" s="21">
        <f>SUM(B35:E35)</f>
        <v>18205942.87</v>
      </c>
      <c r="G35" s="50" t="s">
        <v>753</v>
      </c>
      <c r="H35" s="21">
        <f>F35/G35</f>
        <v>2318.9329856069294</v>
      </c>
    </row>
    <row r="36" spans="1:8" s="3" customFormat="1" ht="21.75">
      <c r="A36" s="76" t="s">
        <v>331</v>
      </c>
      <c r="B36" s="30"/>
      <c r="C36" s="30"/>
      <c r="D36" s="30"/>
      <c r="E36" s="30"/>
      <c r="F36" s="30"/>
      <c r="G36" s="89" t="s">
        <v>749</v>
      </c>
      <c r="H36" s="21"/>
    </row>
    <row r="37" spans="1:8" s="3" customFormat="1" ht="21.75">
      <c r="A37" s="79" t="s">
        <v>386</v>
      </c>
      <c r="B37" s="30"/>
      <c r="C37" s="30"/>
      <c r="D37" s="30"/>
      <c r="E37" s="30"/>
      <c r="F37" s="30"/>
      <c r="G37" s="50"/>
      <c r="H37" s="21"/>
    </row>
    <row r="38" spans="1:8" s="3" customFormat="1" ht="21.75">
      <c r="A38" s="76" t="s">
        <v>603</v>
      </c>
      <c r="B38" s="39">
        <v>30996805.300000004</v>
      </c>
      <c r="C38" s="39"/>
      <c r="D38" s="39">
        <v>1536293.15</v>
      </c>
      <c r="E38" s="39">
        <v>3375125.86</v>
      </c>
      <c r="F38" s="21">
        <f>SUM(B38:E38)</f>
        <v>35908224.31</v>
      </c>
      <c r="G38" s="50" t="s">
        <v>753</v>
      </c>
      <c r="H38" s="21">
        <f>F38/G38</f>
        <v>4573.713451789581</v>
      </c>
    </row>
    <row r="39" spans="1:8" s="3" customFormat="1" ht="21.75">
      <c r="A39" s="79" t="s">
        <v>755</v>
      </c>
      <c r="B39" s="30"/>
      <c r="C39" s="30"/>
      <c r="D39" s="30"/>
      <c r="E39" s="30"/>
      <c r="F39" s="30"/>
      <c r="G39" s="89" t="s">
        <v>749</v>
      </c>
      <c r="H39" s="21"/>
    </row>
    <row r="40" spans="1:8" s="3" customFormat="1" ht="21.75">
      <c r="A40" s="76" t="s">
        <v>332</v>
      </c>
      <c r="B40" s="21">
        <v>28752411.619999997</v>
      </c>
      <c r="C40" s="21"/>
      <c r="D40" s="21">
        <v>1523278.29</v>
      </c>
      <c r="E40" s="21">
        <v>3629958.27</v>
      </c>
      <c r="F40" s="21">
        <f>SUM(B40:E40)</f>
        <v>33905648.18</v>
      </c>
      <c r="G40" s="50" t="s">
        <v>178</v>
      </c>
      <c r="H40" s="21">
        <f>F40/G40</f>
        <v>151364.50080357143</v>
      </c>
    </row>
    <row r="41" spans="1:8" s="3" customFormat="1" ht="21.75">
      <c r="A41" s="76" t="s">
        <v>333</v>
      </c>
      <c r="B41" s="21"/>
      <c r="C41" s="21"/>
      <c r="D41" s="21"/>
      <c r="E41" s="21"/>
      <c r="F41" s="21"/>
      <c r="G41" s="89" t="s">
        <v>179</v>
      </c>
      <c r="H41" s="21"/>
    </row>
    <row r="42" spans="1:8" s="7" customFormat="1" ht="21.75">
      <c r="A42" s="79" t="s">
        <v>756</v>
      </c>
      <c r="B42" s="21"/>
      <c r="C42" s="21"/>
      <c r="D42" s="21"/>
      <c r="E42" s="21"/>
      <c r="F42" s="21"/>
      <c r="G42" s="50"/>
      <c r="H42" s="21"/>
    </row>
    <row r="43" spans="1:8" s="3" customFormat="1" ht="21.75">
      <c r="A43" s="76" t="s">
        <v>186</v>
      </c>
      <c r="B43" s="21">
        <v>33303234.47</v>
      </c>
      <c r="C43" s="21"/>
      <c r="D43" s="21">
        <v>1346473.46</v>
      </c>
      <c r="E43" s="21">
        <v>2896551.83</v>
      </c>
      <c r="F43" s="21">
        <f>SUM(B43:E43)</f>
        <v>37546259.76</v>
      </c>
      <c r="G43" s="50" t="s">
        <v>753</v>
      </c>
      <c r="H43" s="21">
        <f>F43/G43</f>
        <v>4782.35380970577</v>
      </c>
    </row>
    <row r="44" spans="1:8" s="3" customFormat="1" ht="21.75">
      <c r="A44" s="76"/>
      <c r="B44" s="21"/>
      <c r="C44" s="21"/>
      <c r="D44" s="21"/>
      <c r="E44" s="21"/>
      <c r="F44" s="21"/>
      <c r="G44" s="89" t="s">
        <v>749</v>
      </c>
      <c r="H44" s="21"/>
    </row>
    <row r="45" spans="1:8" s="3" customFormat="1" ht="21.75">
      <c r="A45" s="76" t="s">
        <v>187</v>
      </c>
      <c r="B45" s="23">
        <v>18769247.96</v>
      </c>
      <c r="C45" s="23"/>
      <c r="D45" s="23">
        <v>758633.18</v>
      </c>
      <c r="E45" s="39">
        <v>1633081</v>
      </c>
      <c r="F45" s="21">
        <f>SUM(B45:E45)</f>
        <v>21160962.14</v>
      </c>
      <c r="G45" s="50" t="s">
        <v>753</v>
      </c>
      <c r="H45" s="21">
        <f>F45/G45</f>
        <v>2695.3206139345307</v>
      </c>
    </row>
    <row r="46" spans="1:8" s="3" customFormat="1" ht="21.75">
      <c r="A46" s="76"/>
      <c r="B46" s="21"/>
      <c r="C46" s="21"/>
      <c r="D46" s="21"/>
      <c r="E46" s="21"/>
      <c r="F46" s="21"/>
      <c r="G46" s="89" t="s">
        <v>749</v>
      </c>
      <c r="H46" s="21"/>
    </row>
    <row r="47" spans="1:8" s="3" customFormat="1" ht="21.75">
      <c r="A47" s="76"/>
      <c r="B47" s="21"/>
      <c r="C47" s="21"/>
      <c r="D47" s="21"/>
      <c r="E47" s="21"/>
      <c r="F47" s="21"/>
      <c r="G47" s="89"/>
      <c r="H47" s="21"/>
    </row>
    <row r="48" spans="1:8" s="3" customFormat="1" ht="21.75">
      <c r="A48" s="80"/>
      <c r="B48" s="24"/>
      <c r="C48" s="24"/>
      <c r="D48" s="24"/>
      <c r="E48" s="24"/>
      <c r="F48" s="24"/>
      <c r="G48" s="103"/>
      <c r="H48" s="24"/>
    </row>
    <row r="49" spans="1:8" s="3" customFormat="1" ht="21.75">
      <c r="A49" s="79" t="s">
        <v>757</v>
      </c>
      <c r="B49" s="21"/>
      <c r="C49" s="21"/>
      <c r="D49" s="21"/>
      <c r="E49" s="21"/>
      <c r="F49" s="21"/>
      <c r="G49" s="50"/>
      <c r="H49" s="21"/>
    </row>
    <row r="50" spans="1:8" s="3" customFormat="1" ht="21.75">
      <c r="A50" s="76" t="s">
        <v>687</v>
      </c>
      <c r="B50" s="21">
        <v>1082791641.1900003</v>
      </c>
      <c r="C50" s="21">
        <v>10297888.379999999</v>
      </c>
      <c r="D50" s="21">
        <v>69080719.75</v>
      </c>
      <c r="E50" s="21">
        <v>39008872.45999999</v>
      </c>
      <c r="F50" s="21">
        <f>SUM(B50:E50)</f>
        <v>1201179121.7800004</v>
      </c>
      <c r="G50" s="50" t="s">
        <v>753</v>
      </c>
      <c r="H50" s="21">
        <f>F50/G50</f>
        <v>152996.95857597765</v>
      </c>
    </row>
    <row r="51" spans="1:8" s="3" customFormat="1" ht="21.75">
      <c r="A51" s="76" t="s">
        <v>688</v>
      </c>
      <c r="B51" s="21"/>
      <c r="C51" s="21"/>
      <c r="D51" s="21"/>
      <c r="E51" s="21"/>
      <c r="F51" s="21"/>
      <c r="G51" s="89" t="s">
        <v>749</v>
      </c>
      <c r="H51" s="21"/>
    </row>
    <row r="52" spans="1:8" s="3" customFormat="1" ht="21.75">
      <c r="A52" s="80" t="s">
        <v>937</v>
      </c>
      <c r="B52" s="24"/>
      <c r="C52" s="24"/>
      <c r="D52" s="24"/>
      <c r="E52" s="24"/>
      <c r="F52" s="24"/>
      <c r="G52" s="52"/>
      <c r="H52" s="24"/>
    </row>
    <row r="53" spans="1:8" s="3" customFormat="1" ht="21.75">
      <c r="A53" s="76" t="s">
        <v>689</v>
      </c>
      <c r="B53" s="23">
        <v>315961025.61</v>
      </c>
      <c r="C53" s="23">
        <v>2904532.63</v>
      </c>
      <c r="D53" s="23">
        <v>19846727.900000002</v>
      </c>
      <c r="E53" s="39">
        <v>12102899.709999999</v>
      </c>
      <c r="F53" s="21">
        <f>SUM(B53:E53)</f>
        <v>350815185.84999996</v>
      </c>
      <c r="G53" s="89" t="s">
        <v>753</v>
      </c>
      <c r="H53" s="21">
        <f>F53/G53</f>
        <v>44684.14034517895</v>
      </c>
    </row>
    <row r="54" spans="1:8" s="3" customFormat="1" ht="21.75">
      <c r="A54" s="76" t="s">
        <v>706</v>
      </c>
      <c r="B54" s="21"/>
      <c r="C54" s="21"/>
      <c r="D54" s="21"/>
      <c r="E54" s="21"/>
      <c r="F54" s="21"/>
      <c r="G54" s="89" t="s">
        <v>749</v>
      </c>
      <c r="H54" s="21"/>
    </row>
    <row r="55" spans="1:8" s="3" customFormat="1" ht="21.75">
      <c r="A55" s="80"/>
      <c r="B55" s="24"/>
      <c r="C55" s="24"/>
      <c r="D55" s="24"/>
      <c r="E55" s="24"/>
      <c r="F55" s="24"/>
      <c r="G55" s="52"/>
      <c r="H55" s="24"/>
    </row>
    <row r="56" spans="1:8" s="4" customFormat="1" ht="30" customHeight="1" thickBot="1">
      <c r="A56" s="70" t="s">
        <v>676</v>
      </c>
      <c r="B56" s="71">
        <f>SUM(B6:B55)</f>
        <v>1735403472.7600002</v>
      </c>
      <c r="C56" s="71">
        <f>SUM(C6:C55)</f>
        <v>13470330.009999998</v>
      </c>
      <c r="D56" s="71">
        <f>SUM(D6:D55)</f>
        <v>100489147.86000001</v>
      </c>
      <c r="E56" s="71">
        <f>SUM(E6:E55)</f>
        <v>86721335.43999998</v>
      </c>
      <c r="F56" s="71">
        <f>SUM(F6:F55)</f>
        <v>1936084286.0700004</v>
      </c>
      <c r="G56" s="106"/>
      <c r="H56" s="83"/>
    </row>
    <row r="57" spans="1:8" s="7" customFormat="1" ht="22.5" thickTop="1">
      <c r="A57" s="81"/>
      <c r="B57" s="25"/>
      <c r="C57" s="25"/>
      <c r="D57" s="25"/>
      <c r="E57" s="25"/>
      <c r="F57" s="25"/>
      <c r="G57" s="51"/>
      <c r="H57" s="25"/>
    </row>
    <row r="58" spans="2:8" s="7" customFormat="1" ht="21.75">
      <c r="B58" s="25"/>
      <c r="C58" s="25"/>
      <c r="D58" s="25"/>
      <c r="E58" s="25"/>
      <c r="F58" s="25"/>
      <c r="G58" s="25"/>
      <c r="H58" s="25"/>
    </row>
    <row r="59" spans="1:8" s="3" customFormat="1" ht="21.75">
      <c r="A59" s="77"/>
      <c r="B59" s="22"/>
      <c r="C59" s="22"/>
      <c r="D59" s="22"/>
      <c r="E59" s="22"/>
      <c r="F59" s="22"/>
      <c r="G59" s="47"/>
      <c r="H59" s="22"/>
    </row>
  </sheetData>
  <sheetProtection password="CC6F" sheet="1" formatCells="0" formatColumns="0" formatRows="0" insertColumns="0" insertRows="0" insertHyperlinks="0" deleteColumns="0" deleteRows="0" sort="0" autoFilter="0" pivotTables="0"/>
  <mergeCells count="7">
    <mergeCell ref="E3:E4"/>
    <mergeCell ref="F3:F4"/>
    <mergeCell ref="H3:H4"/>
    <mergeCell ref="A3:A4"/>
    <mergeCell ref="B3:B4"/>
    <mergeCell ref="C3:C4"/>
    <mergeCell ref="D3:D4"/>
  </mergeCells>
  <printOptions/>
  <pageMargins left="0.24" right="0.29" top="0.52" bottom="0.48" header="0.5" footer="0.48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H15"/>
  <sheetViews>
    <sheetView zoomScalePageLayoutView="0" workbookViewId="0" topLeftCell="A1">
      <selection activeCell="B5" sqref="B5:G8"/>
    </sheetView>
  </sheetViews>
  <sheetFormatPr defaultColWidth="9.140625" defaultRowHeight="12.75"/>
  <cols>
    <col min="1" max="1" width="29.57421875" style="3" customWidth="1"/>
    <col min="2" max="2" width="18.8515625" style="22" customWidth="1"/>
    <col min="3" max="3" width="18.28125" style="22" customWidth="1"/>
    <col min="4" max="4" width="16.28125" style="22" customWidth="1"/>
    <col min="5" max="5" width="18.421875" style="22" customWidth="1"/>
    <col min="6" max="6" width="17.421875" style="22" customWidth="1"/>
    <col min="7" max="7" width="9.140625" style="22" customWidth="1"/>
    <col min="8" max="8" width="13.8515625" style="22" customWidth="1"/>
    <col min="9" max="16384" width="9.140625" style="3" customWidth="1"/>
  </cols>
  <sheetData>
    <row r="1" ht="23.25">
      <c r="A1" s="18" t="s">
        <v>291</v>
      </c>
    </row>
    <row r="2" ht="12" customHeight="1">
      <c r="A2" s="28"/>
    </row>
    <row r="3" spans="1:8" s="28" customFormat="1" ht="21" customHeight="1">
      <c r="A3" s="463" t="s">
        <v>292</v>
      </c>
      <c r="B3" s="459" t="s">
        <v>668</v>
      </c>
      <c r="C3" s="459" t="s">
        <v>669</v>
      </c>
      <c r="D3" s="459" t="s">
        <v>670</v>
      </c>
      <c r="E3" s="459" t="s">
        <v>779</v>
      </c>
      <c r="F3" s="459" t="s">
        <v>941</v>
      </c>
      <c r="G3" s="46" t="s">
        <v>289</v>
      </c>
      <c r="H3" s="459" t="s">
        <v>942</v>
      </c>
    </row>
    <row r="4" spans="1:8" s="28" customFormat="1" ht="17.25" customHeight="1">
      <c r="A4" s="467"/>
      <c r="B4" s="460"/>
      <c r="C4" s="460"/>
      <c r="D4" s="460"/>
      <c r="E4" s="460"/>
      <c r="F4" s="460"/>
      <c r="G4" s="20" t="s">
        <v>924</v>
      </c>
      <c r="H4" s="460"/>
    </row>
    <row r="5" spans="1:8" ht="21.75">
      <c r="A5" s="40" t="s">
        <v>690</v>
      </c>
      <c r="B5" s="53">
        <v>1378818051.612</v>
      </c>
      <c r="C5" s="53">
        <v>10405051.979999999</v>
      </c>
      <c r="D5" s="53">
        <v>79083581.32</v>
      </c>
      <c r="E5" s="53">
        <v>70520844.2</v>
      </c>
      <c r="F5" s="22">
        <f>SUM(B5:E5)</f>
        <v>1538827529.112</v>
      </c>
      <c r="G5" s="84">
        <v>7851</v>
      </c>
      <c r="H5" s="53">
        <f>E8/G5</f>
        <v>2063.4939803846646</v>
      </c>
    </row>
    <row r="6" spans="1:8" ht="21.75">
      <c r="A6" s="30" t="s">
        <v>691</v>
      </c>
      <c r="B6" s="21"/>
      <c r="C6" s="21"/>
      <c r="D6" s="21"/>
      <c r="E6" s="21"/>
      <c r="G6" s="21"/>
      <c r="H6" s="21"/>
    </row>
    <row r="7" spans="1:8" ht="21.75" customHeight="1">
      <c r="A7" s="30"/>
      <c r="B7" s="21"/>
      <c r="C7" s="21"/>
      <c r="D7" s="21"/>
      <c r="E7" s="21"/>
      <c r="G7" s="55"/>
      <c r="H7" s="21"/>
    </row>
    <row r="8" spans="1:8" ht="21.75">
      <c r="A8" s="30" t="s">
        <v>692</v>
      </c>
      <c r="B8" s="21">
        <v>356585421.15000004</v>
      </c>
      <c r="C8" s="21">
        <v>3065278.03</v>
      </c>
      <c r="D8" s="21">
        <v>21405566.54</v>
      </c>
      <c r="E8" s="21">
        <v>16200491.24</v>
      </c>
      <c r="F8" s="22">
        <f>SUM(B8:E8)</f>
        <v>397256756.96000004</v>
      </c>
      <c r="G8" s="55">
        <v>7851</v>
      </c>
      <c r="H8" s="21">
        <f>F8/G8</f>
        <v>50599.510503120626</v>
      </c>
    </row>
    <row r="9" spans="1:8" ht="21.75">
      <c r="A9" s="30" t="s">
        <v>693</v>
      </c>
      <c r="B9" s="21"/>
      <c r="C9" s="21"/>
      <c r="D9" s="21"/>
      <c r="E9" s="21"/>
      <c r="F9" s="21"/>
      <c r="G9" s="21"/>
      <c r="H9" s="21"/>
    </row>
    <row r="10" spans="1:8" ht="0.75" customHeight="1">
      <c r="A10" s="30"/>
      <c r="B10" s="21"/>
      <c r="C10" s="21"/>
      <c r="D10" s="21"/>
      <c r="E10" s="21"/>
      <c r="F10" s="21"/>
      <c r="G10" s="21"/>
      <c r="H10" s="21"/>
    </row>
    <row r="11" spans="1:8" ht="21.75">
      <c r="A11" s="42"/>
      <c r="B11" s="24"/>
      <c r="C11" s="24"/>
      <c r="D11" s="24"/>
      <c r="E11" s="24"/>
      <c r="F11" s="24"/>
      <c r="G11" s="24"/>
      <c r="H11" s="24"/>
    </row>
    <row r="12" spans="1:8" s="101" customFormat="1" ht="30" customHeight="1" thickBot="1">
      <c r="A12" s="70" t="s">
        <v>676</v>
      </c>
      <c r="B12" s="71">
        <f>SUM(B5:B11)</f>
        <v>1735403472.762</v>
      </c>
      <c r="C12" s="71">
        <f>SUM(C5:C11)</f>
        <v>13470330.009999998</v>
      </c>
      <c r="D12" s="71">
        <f>SUM(D5:D11)</f>
        <v>100489147.85999998</v>
      </c>
      <c r="E12" s="71">
        <f>SUM(E5:E11)</f>
        <v>86721335.44</v>
      </c>
      <c r="F12" s="71">
        <f>SUM(F5:F11)</f>
        <v>1936084286.072</v>
      </c>
      <c r="G12" s="85"/>
      <c r="H12" s="85"/>
    </row>
    <row r="13" spans="2:8" s="7" customFormat="1" ht="22.5" thickTop="1">
      <c r="B13" s="25"/>
      <c r="C13" s="25"/>
      <c r="D13" s="25"/>
      <c r="E13" s="25"/>
      <c r="F13" s="25"/>
      <c r="G13" s="25"/>
      <c r="H13" s="25"/>
    </row>
    <row r="14" spans="1:8" s="7" customFormat="1" ht="21.75">
      <c r="A14" s="7" t="s">
        <v>336</v>
      </c>
      <c r="B14" s="25"/>
      <c r="C14" s="25"/>
      <c r="D14" s="25"/>
      <c r="E14" s="25"/>
      <c r="F14" s="25"/>
      <c r="G14" s="25"/>
      <c r="H14" s="25"/>
    </row>
    <row r="15" spans="2:8" s="7" customFormat="1" ht="21.75">
      <c r="B15" s="25"/>
      <c r="C15" s="25"/>
      <c r="D15" s="25"/>
      <c r="E15" s="25"/>
      <c r="F15" s="25"/>
      <c r="G15" s="25"/>
      <c r="H15" s="25"/>
    </row>
  </sheetData>
  <sheetProtection password="CC6F" sheet="1" formatCells="0" formatColumns="0" formatRows="0" insertColumns="0" insertRows="0" insertHyperlinks="0" deleteColumns="0" deleteRows="0" sort="0" autoFilter="0" pivotTables="0"/>
  <mergeCells count="7">
    <mergeCell ref="E3:E4"/>
    <mergeCell ref="F3:F4"/>
    <mergeCell ref="H3:H4"/>
    <mergeCell ref="A3:A4"/>
    <mergeCell ref="B3:B4"/>
    <mergeCell ref="C3:C4"/>
    <mergeCell ref="D3:D4"/>
  </mergeCells>
  <printOptions/>
  <pageMargins left="0.33" right="0.32" top="0.76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S408"/>
  <sheetViews>
    <sheetView zoomScalePageLayoutView="0" workbookViewId="0" topLeftCell="A1">
      <pane xSplit="1" ySplit="6" topLeftCell="I395" activePane="bottomRight" state="frozen"/>
      <selection pane="topLeft" activeCell="E18" sqref="E18"/>
      <selection pane="topRight" activeCell="E18" sqref="E18"/>
      <selection pane="bottomLeft" activeCell="E18" sqref="E18"/>
      <selection pane="bottomRight" activeCell="Q75" sqref="Q75"/>
    </sheetView>
  </sheetViews>
  <sheetFormatPr defaultColWidth="9.140625" defaultRowHeight="12.75"/>
  <cols>
    <col min="1" max="1" width="37.140625" style="115" customWidth="1"/>
    <col min="2" max="2" width="14.7109375" style="114" bestFit="1" customWidth="1"/>
    <col min="3" max="3" width="14.7109375" style="113" bestFit="1" customWidth="1"/>
    <col min="4" max="4" width="12.8515625" style="113" bestFit="1" customWidth="1"/>
    <col min="5" max="5" width="12.00390625" style="113" bestFit="1" customWidth="1"/>
    <col min="6" max="6" width="14.28125" style="114" bestFit="1" customWidth="1"/>
    <col min="7" max="7" width="14.421875" style="414" customWidth="1"/>
    <col min="8" max="8" width="14.57421875" style="415" customWidth="1"/>
    <col min="9" max="9" width="14.140625" style="114" customWidth="1"/>
    <col min="10" max="11" width="14.00390625" style="114" customWidth="1"/>
    <col min="12" max="12" width="13.7109375" style="114" customWidth="1"/>
    <col min="13" max="13" width="14.28125" style="114" bestFit="1" customWidth="1"/>
    <col min="14" max="14" width="14.421875" style="414" customWidth="1"/>
    <col min="15" max="15" width="14.57421875" style="415" customWidth="1"/>
    <col min="16" max="16" width="12.7109375" style="346" customWidth="1"/>
    <col min="17" max="17" width="12.8515625" style="346" customWidth="1"/>
    <col min="18" max="18" width="13.140625" style="346" customWidth="1"/>
    <col min="19" max="16384" width="9.140625" style="115" customWidth="1"/>
  </cols>
  <sheetData>
    <row r="1" ht="21.75" customHeight="1">
      <c r="A1" s="28" t="s">
        <v>161</v>
      </c>
    </row>
    <row r="2" ht="23.25" customHeight="1">
      <c r="A2" s="28" t="s">
        <v>415</v>
      </c>
    </row>
    <row r="3" spans="1:18" ht="23.25" customHeight="1">
      <c r="A3" s="317"/>
      <c r="B3" s="448" t="s">
        <v>387</v>
      </c>
      <c r="C3" s="449"/>
      <c r="D3" s="449"/>
      <c r="E3" s="449"/>
      <c r="F3" s="449"/>
      <c r="G3" s="449"/>
      <c r="H3" s="450"/>
      <c r="I3" s="448" t="s">
        <v>559</v>
      </c>
      <c r="J3" s="449"/>
      <c r="K3" s="449"/>
      <c r="L3" s="449"/>
      <c r="M3" s="449"/>
      <c r="N3" s="449"/>
      <c r="O3" s="450"/>
      <c r="P3" s="469"/>
      <c r="Q3" s="469"/>
      <c r="R3" s="469"/>
    </row>
    <row r="4" spans="1:18" s="112" customFormat="1" ht="18.75">
      <c r="A4" s="470" t="s">
        <v>940</v>
      </c>
      <c r="B4" s="472" t="s">
        <v>668</v>
      </c>
      <c r="C4" s="474" t="s">
        <v>669</v>
      </c>
      <c r="D4" s="476" t="s">
        <v>670</v>
      </c>
      <c r="E4" s="476" t="s">
        <v>779</v>
      </c>
      <c r="F4" s="472" t="s">
        <v>941</v>
      </c>
      <c r="G4" s="416" t="s">
        <v>925</v>
      </c>
      <c r="H4" s="472" t="s">
        <v>942</v>
      </c>
      <c r="I4" s="472" t="s">
        <v>668</v>
      </c>
      <c r="J4" s="478" t="s">
        <v>669</v>
      </c>
      <c r="K4" s="472" t="s">
        <v>670</v>
      </c>
      <c r="L4" s="472" t="s">
        <v>779</v>
      </c>
      <c r="M4" s="472" t="s">
        <v>941</v>
      </c>
      <c r="N4" s="416" t="s">
        <v>925</v>
      </c>
      <c r="O4" s="472" t="s">
        <v>942</v>
      </c>
      <c r="P4" s="348" t="s">
        <v>941</v>
      </c>
      <c r="Q4" s="349" t="s">
        <v>318</v>
      </c>
      <c r="R4" s="348" t="s">
        <v>942</v>
      </c>
    </row>
    <row r="5" spans="1:18" s="112" customFormat="1" ht="18.75">
      <c r="A5" s="471"/>
      <c r="B5" s="473"/>
      <c r="C5" s="475"/>
      <c r="D5" s="477"/>
      <c r="E5" s="477"/>
      <c r="F5" s="473"/>
      <c r="G5" s="417" t="s">
        <v>924</v>
      </c>
      <c r="H5" s="473"/>
      <c r="I5" s="473"/>
      <c r="J5" s="479"/>
      <c r="K5" s="473"/>
      <c r="L5" s="473"/>
      <c r="M5" s="473"/>
      <c r="N5" s="417" t="s">
        <v>924</v>
      </c>
      <c r="O5" s="473"/>
      <c r="P5" s="350" t="s">
        <v>334</v>
      </c>
      <c r="Q5" s="350" t="s">
        <v>334</v>
      </c>
      <c r="R5" s="351" t="s">
        <v>334</v>
      </c>
    </row>
    <row r="6" spans="1:18" ht="21.75" customHeight="1">
      <c r="A6" s="146" t="s">
        <v>926</v>
      </c>
      <c r="B6" s="148"/>
      <c r="C6" s="146"/>
      <c r="D6" s="146"/>
      <c r="E6" s="146"/>
      <c r="F6" s="148"/>
      <c r="G6" s="148"/>
      <c r="H6" s="418"/>
      <c r="I6" s="148"/>
      <c r="J6" s="148"/>
      <c r="K6" s="148"/>
      <c r="L6" s="148"/>
      <c r="M6" s="148"/>
      <c r="N6" s="148"/>
      <c r="O6" s="418"/>
      <c r="P6" s="454"/>
      <c r="Q6" s="454"/>
      <c r="R6" s="454"/>
    </row>
    <row r="7" spans="1:18" s="120" customFormat="1" ht="21.75" customHeight="1">
      <c r="A7" s="88" t="s">
        <v>748</v>
      </c>
      <c r="B7" s="142"/>
      <c r="C7" s="191"/>
      <c r="D7" s="117"/>
      <c r="E7" s="117"/>
      <c r="F7" s="142"/>
      <c r="G7" s="419"/>
      <c r="H7" s="420"/>
      <c r="I7" s="142"/>
      <c r="J7" s="402"/>
      <c r="K7" s="142"/>
      <c r="L7" s="142"/>
      <c r="M7" s="142"/>
      <c r="N7" s="419"/>
      <c r="O7" s="420"/>
      <c r="P7" s="352"/>
      <c r="Q7" s="352"/>
      <c r="R7" s="352"/>
    </row>
    <row r="8" spans="1:18" ht="21.75" customHeight="1">
      <c r="A8" s="121" t="s">
        <v>744</v>
      </c>
      <c r="B8" s="143">
        <v>6813935.5</v>
      </c>
      <c r="C8" s="176">
        <v>6986.02</v>
      </c>
      <c r="D8" s="176">
        <v>585238.62</v>
      </c>
      <c r="E8" s="176">
        <v>321561.42</v>
      </c>
      <c r="F8" s="176">
        <f>SUM(B8:E8)</f>
        <v>7727721.56</v>
      </c>
      <c r="G8" s="175" t="s">
        <v>269</v>
      </c>
      <c r="H8" s="397">
        <v>12606.4</v>
      </c>
      <c r="I8" s="143"/>
      <c r="J8" s="176"/>
      <c r="K8" s="176"/>
      <c r="L8" s="176"/>
      <c r="M8" s="176"/>
      <c r="N8" s="175"/>
      <c r="O8" s="397"/>
      <c r="P8" s="303"/>
      <c r="Q8" s="314"/>
      <c r="R8" s="314"/>
    </row>
    <row r="9" spans="1:18" ht="21.75" customHeight="1">
      <c r="A9" s="121"/>
      <c r="B9" s="143"/>
      <c r="C9" s="122"/>
      <c r="D9" s="122"/>
      <c r="E9" s="122"/>
      <c r="F9" s="143"/>
      <c r="G9" s="406" t="s">
        <v>749</v>
      </c>
      <c r="H9" s="421"/>
      <c r="I9" s="143"/>
      <c r="J9" s="143"/>
      <c r="K9" s="143"/>
      <c r="L9" s="143"/>
      <c r="M9" s="143"/>
      <c r="N9" s="406"/>
      <c r="O9" s="421"/>
      <c r="P9" s="303"/>
      <c r="Q9" s="303"/>
      <c r="R9" s="303"/>
    </row>
    <row r="10" spans="1:18" ht="21.75" customHeight="1">
      <c r="A10" s="121" t="s">
        <v>745</v>
      </c>
      <c r="B10" s="143">
        <v>3406967.75</v>
      </c>
      <c r="C10" s="176">
        <v>3493.01</v>
      </c>
      <c r="D10" s="176">
        <v>292619.31</v>
      </c>
      <c r="E10" s="176">
        <v>160780.71</v>
      </c>
      <c r="F10" s="176">
        <f>SUM(B10:E10)</f>
        <v>3863860.78</v>
      </c>
      <c r="G10" s="175" t="s">
        <v>269</v>
      </c>
      <c r="H10" s="397">
        <v>6303.2</v>
      </c>
      <c r="I10" s="143"/>
      <c r="J10" s="176"/>
      <c r="K10" s="176"/>
      <c r="L10" s="176"/>
      <c r="M10" s="176"/>
      <c r="N10" s="175"/>
      <c r="O10" s="397"/>
      <c r="P10" s="303"/>
      <c r="Q10" s="303"/>
      <c r="R10" s="303"/>
    </row>
    <row r="11" spans="1:18" ht="21.75" customHeight="1">
      <c r="A11" s="121" t="s">
        <v>700</v>
      </c>
      <c r="B11" s="143"/>
      <c r="C11" s="122"/>
      <c r="D11" s="122"/>
      <c r="E11" s="122"/>
      <c r="F11" s="143"/>
      <c r="G11" s="406" t="s">
        <v>749</v>
      </c>
      <c r="H11" s="421"/>
      <c r="I11" s="143"/>
      <c r="J11" s="143"/>
      <c r="K11" s="143"/>
      <c r="L11" s="143"/>
      <c r="M11" s="143"/>
      <c r="N11" s="406"/>
      <c r="O11" s="421"/>
      <c r="P11" s="303"/>
      <c r="Q11" s="303"/>
      <c r="R11" s="303"/>
    </row>
    <row r="12" spans="1:18" ht="21.75" customHeight="1">
      <c r="A12" s="157" t="s">
        <v>746</v>
      </c>
      <c r="B12" s="143">
        <v>1703483.87</v>
      </c>
      <c r="C12" s="176">
        <v>1746.51</v>
      </c>
      <c r="D12" s="176">
        <v>146309.66</v>
      </c>
      <c r="E12" s="176">
        <v>80390.36</v>
      </c>
      <c r="F12" s="176">
        <f>SUM(B12:E12)</f>
        <v>1931930.4000000001</v>
      </c>
      <c r="G12" s="175" t="s">
        <v>268</v>
      </c>
      <c r="H12" s="397">
        <v>275.87</v>
      </c>
      <c r="I12" s="143"/>
      <c r="J12" s="176"/>
      <c r="K12" s="176"/>
      <c r="L12" s="176"/>
      <c r="M12" s="176"/>
      <c r="N12" s="175"/>
      <c r="O12" s="397"/>
      <c r="P12" s="303"/>
      <c r="Q12" s="303"/>
      <c r="R12" s="303"/>
    </row>
    <row r="13" spans="1:18" ht="21.75" customHeight="1">
      <c r="A13" s="157" t="s">
        <v>699</v>
      </c>
      <c r="B13" s="145"/>
      <c r="C13" s="135"/>
      <c r="D13" s="134"/>
      <c r="E13" s="134"/>
      <c r="F13" s="145"/>
      <c r="G13" s="175" t="s">
        <v>922</v>
      </c>
      <c r="H13" s="397"/>
      <c r="I13" s="145"/>
      <c r="J13" s="397"/>
      <c r="K13" s="145"/>
      <c r="L13" s="145"/>
      <c r="M13" s="145"/>
      <c r="N13" s="175"/>
      <c r="O13" s="397"/>
      <c r="P13" s="303"/>
      <c r="Q13" s="303"/>
      <c r="R13" s="303"/>
    </row>
    <row r="14" spans="1:18" ht="21.75" customHeight="1">
      <c r="A14" s="121" t="s">
        <v>388</v>
      </c>
      <c r="B14" s="143">
        <v>5110451.63</v>
      </c>
      <c r="C14" s="176">
        <v>5239.52</v>
      </c>
      <c r="D14" s="176">
        <v>438928.97</v>
      </c>
      <c r="E14" s="176">
        <v>241171.07</v>
      </c>
      <c r="F14" s="176">
        <f>SUM(B14:E14)</f>
        <v>5795791.1899999995</v>
      </c>
      <c r="G14" s="406" t="s">
        <v>270</v>
      </c>
      <c r="H14" s="421">
        <v>186961.01</v>
      </c>
      <c r="I14" s="143"/>
      <c r="J14" s="176"/>
      <c r="K14" s="176"/>
      <c r="L14" s="176"/>
      <c r="M14" s="176"/>
      <c r="N14" s="406"/>
      <c r="O14" s="421"/>
      <c r="P14" s="303"/>
      <c r="Q14" s="303"/>
      <c r="R14" s="303"/>
    </row>
    <row r="15" spans="1:19" ht="21.75" customHeight="1">
      <c r="A15" s="121" t="s">
        <v>389</v>
      </c>
      <c r="B15" s="143"/>
      <c r="C15" s="143"/>
      <c r="D15" s="143"/>
      <c r="E15" s="143"/>
      <c r="F15" s="143"/>
      <c r="G15" s="406" t="s">
        <v>922</v>
      </c>
      <c r="H15" s="421"/>
      <c r="I15" s="143"/>
      <c r="J15" s="143"/>
      <c r="K15" s="143"/>
      <c r="L15" s="143"/>
      <c r="M15" s="143"/>
      <c r="N15" s="406"/>
      <c r="O15" s="421"/>
      <c r="P15" s="303"/>
      <c r="Q15" s="303"/>
      <c r="R15" s="303"/>
      <c r="S15" s="204"/>
    </row>
    <row r="16" spans="1:19" ht="21.75" customHeight="1">
      <c r="A16" s="121" t="s">
        <v>560</v>
      </c>
      <c r="B16" s="143"/>
      <c r="C16" s="143"/>
      <c r="D16" s="143"/>
      <c r="E16" s="143"/>
      <c r="F16" s="143"/>
      <c r="G16" s="406"/>
      <c r="H16" s="421"/>
      <c r="I16" s="143">
        <v>15871491.04</v>
      </c>
      <c r="J16" s="143"/>
      <c r="K16" s="143">
        <v>649355.21</v>
      </c>
      <c r="L16" s="143">
        <v>1649267.67</v>
      </c>
      <c r="M16" s="143">
        <f>I16+J16+K16+L16</f>
        <v>18170113.92</v>
      </c>
      <c r="N16" s="406" t="s">
        <v>370</v>
      </c>
      <c r="O16" s="421">
        <f>M16/N16</f>
        <v>30283.523200000003</v>
      </c>
      <c r="P16" s="303"/>
      <c r="Q16" s="303"/>
      <c r="R16" s="303"/>
      <c r="S16" s="120"/>
    </row>
    <row r="17" spans="1:18" s="120" customFormat="1" ht="21.75" customHeight="1">
      <c r="A17" s="128" t="s">
        <v>561</v>
      </c>
      <c r="B17" s="144"/>
      <c r="C17" s="144"/>
      <c r="D17" s="144"/>
      <c r="E17" s="144"/>
      <c r="F17" s="144"/>
      <c r="G17" s="422"/>
      <c r="H17" s="423"/>
      <c r="I17" s="144"/>
      <c r="J17" s="144"/>
      <c r="K17" s="144"/>
      <c r="L17" s="144"/>
      <c r="M17" s="144"/>
      <c r="N17" s="422" t="s">
        <v>749</v>
      </c>
      <c r="O17" s="423"/>
      <c r="P17" s="319"/>
      <c r="Q17" s="319"/>
      <c r="R17" s="319"/>
    </row>
    <row r="18" spans="1:18" ht="21.75" customHeight="1">
      <c r="A18" s="109" t="s">
        <v>750</v>
      </c>
      <c r="B18" s="143"/>
      <c r="C18" s="122"/>
      <c r="D18" s="122"/>
      <c r="E18" s="122" t="s">
        <v>885</v>
      </c>
      <c r="F18" s="143"/>
      <c r="G18" s="175"/>
      <c r="H18" s="176"/>
      <c r="I18" s="143"/>
      <c r="J18" s="143"/>
      <c r="K18" s="143"/>
      <c r="L18" s="143"/>
      <c r="M18" s="143"/>
      <c r="N18" s="175"/>
      <c r="O18" s="176"/>
      <c r="P18" s="303"/>
      <c r="Q18" s="303"/>
      <c r="R18" s="303"/>
    </row>
    <row r="19" spans="1:18" ht="21.75" customHeight="1">
      <c r="A19" s="157" t="s">
        <v>562</v>
      </c>
      <c r="B19" s="176">
        <v>8037565.52</v>
      </c>
      <c r="C19" s="176">
        <v>1806.73</v>
      </c>
      <c r="D19" s="176">
        <v>124682.47</v>
      </c>
      <c r="E19" s="176">
        <v>814305.93</v>
      </c>
      <c r="F19" s="176">
        <f>SUM(B19:E19)</f>
        <v>8978360.65</v>
      </c>
      <c r="G19" s="175" t="s">
        <v>607</v>
      </c>
      <c r="H19" s="397">
        <v>8978360.65</v>
      </c>
      <c r="I19" s="176"/>
      <c r="J19" s="176"/>
      <c r="K19" s="176"/>
      <c r="L19" s="176"/>
      <c r="M19" s="176"/>
      <c r="N19" s="175"/>
      <c r="O19" s="397"/>
      <c r="P19" s="303"/>
      <c r="Q19" s="314"/>
      <c r="R19" s="303"/>
    </row>
    <row r="20" spans="1:18" ht="21.75" customHeight="1">
      <c r="A20" s="157" t="s">
        <v>943</v>
      </c>
      <c r="B20" s="122"/>
      <c r="C20" s="122"/>
      <c r="D20" s="122"/>
      <c r="E20" s="122"/>
      <c r="F20" s="143"/>
      <c r="G20" s="175" t="s">
        <v>364</v>
      </c>
      <c r="H20" s="397"/>
      <c r="I20" s="143"/>
      <c r="J20" s="143"/>
      <c r="K20" s="143"/>
      <c r="L20" s="143"/>
      <c r="M20" s="143"/>
      <c r="N20" s="175"/>
      <c r="O20" s="397"/>
      <c r="P20" s="303"/>
      <c r="Q20" s="303"/>
      <c r="R20" s="303"/>
    </row>
    <row r="21" spans="1:18" s="120" customFormat="1" ht="21.75" customHeight="1">
      <c r="A21" s="157" t="s">
        <v>563</v>
      </c>
      <c r="B21" s="176">
        <v>8037565.52</v>
      </c>
      <c r="C21" s="176">
        <v>1806.73</v>
      </c>
      <c r="D21" s="176">
        <v>124682.47</v>
      </c>
      <c r="E21" s="176">
        <v>814305.93</v>
      </c>
      <c r="F21" s="176">
        <f>SUM(B21:E21)</f>
        <v>8978360.65</v>
      </c>
      <c r="G21" s="175" t="s">
        <v>607</v>
      </c>
      <c r="H21" s="397">
        <v>8978360.65</v>
      </c>
      <c r="I21" s="176">
        <v>6554772.03</v>
      </c>
      <c r="J21" s="176">
        <v>0</v>
      </c>
      <c r="K21" s="176">
        <v>81891.9</v>
      </c>
      <c r="L21" s="176">
        <v>1185073.87</v>
      </c>
      <c r="M21" s="176">
        <v>7821737.800000001</v>
      </c>
      <c r="N21" s="175" t="s">
        <v>607</v>
      </c>
      <c r="O21" s="397">
        <f>M21/N21</f>
        <v>7821737.800000001</v>
      </c>
      <c r="P21" s="303">
        <v>-12.88</v>
      </c>
      <c r="Q21" s="303">
        <v>0</v>
      </c>
      <c r="R21" s="303">
        <v>-12.88</v>
      </c>
    </row>
    <row r="22" spans="1:18" s="120" customFormat="1" ht="21.75" customHeight="1">
      <c r="A22" s="157" t="s">
        <v>390</v>
      </c>
      <c r="B22" s="122"/>
      <c r="C22" s="122"/>
      <c r="D22" s="122"/>
      <c r="E22" s="122"/>
      <c r="F22" s="143"/>
      <c r="G22" s="175" t="s">
        <v>364</v>
      </c>
      <c r="H22" s="397"/>
      <c r="I22" s="143"/>
      <c r="J22" s="143"/>
      <c r="K22" s="143"/>
      <c r="L22" s="143"/>
      <c r="M22" s="143"/>
      <c r="N22" s="175" t="s">
        <v>364</v>
      </c>
      <c r="O22" s="397"/>
      <c r="P22" s="303"/>
      <c r="Q22" s="303"/>
      <c r="R22" s="303"/>
    </row>
    <row r="23" spans="1:18" s="120" customFormat="1" ht="21.75" customHeight="1">
      <c r="A23" s="157" t="s">
        <v>564</v>
      </c>
      <c r="B23" s="176">
        <v>6028174.14</v>
      </c>
      <c r="C23" s="176">
        <v>1355.05</v>
      </c>
      <c r="D23" s="176">
        <v>93511.85</v>
      </c>
      <c r="E23" s="176">
        <v>610729.44</v>
      </c>
      <c r="F23" s="176">
        <f>SUM(B23:E23)</f>
        <v>6733770.479999999</v>
      </c>
      <c r="G23" s="175" t="s">
        <v>607</v>
      </c>
      <c r="H23" s="397">
        <v>6733770.48</v>
      </c>
      <c r="I23" s="318">
        <v>4916079.02</v>
      </c>
      <c r="J23" s="318">
        <v>0</v>
      </c>
      <c r="K23" s="318">
        <v>61418.93</v>
      </c>
      <c r="L23" s="318">
        <v>888805.4</v>
      </c>
      <c r="M23" s="318">
        <f>SUM(I23:L23)</f>
        <v>5866303.35</v>
      </c>
      <c r="N23" s="175" t="s">
        <v>607</v>
      </c>
      <c r="O23" s="397">
        <f>M23/N23</f>
        <v>5866303.35</v>
      </c>
      <c r="P23" s="303">
        <v>-12.88</v>
      </c>
      <c r="Q23" s="303">
        <v>0</v>
      </c>
      <c r="R23" s="303">
        <v>-12.88</v>
      </c>
    </row>
    <row r="24" spans="1:18" s="120" customFormat="1" ht="21.75" customHeight="1">
      <c r="A24" s="157" t="s">
        <v>391</v>
      </c>
      <c r="B24" s="122"/>
      <c r="C24" s="122"/>
      <c r="D24" s="122"/>
      <c r="E24" s="122"/>
      <c r="F24" s="143"/>
      <c r="G24" s="175" t="s">
        <v>364</v>
      </c>
      <c r="H24" s="397"/>
      <c r="I24" s="395"/>
      <c r="J24" s="395"/>
      <c r="K24" s="395"/>
      <c r="L24" s="395"/>
      <c r="M24" s="318"/>
      <c r="N24" s="175" t="s">
        <v>364</v>
      </c>
      <c r="O24" s="397"/>
      <c r="P24" s="303"/>
      <c r="Q24" s="303"/>
      <c r="R24" s="303"/>
    </row>
    <row r="25" spans="1:18" s="120" customFormat="1" ht="21.75" customHeight="1">
      <c r="A25" s="152"/>
      <c r="B25" s="129"/>
      <c r="C25" s="129"/>
      <c r="D25" s="129"/>
      <c r="E25" s="129"/>
      <c r="F25" s="144"/>
      <c r="G25" s="417"/>
      <c r="H25" s="424"/>
      <c r="I25" s="396"/>
      <c r="J25" s="396"/>
      <c r="K25" s="396"/>
      <c r="L25" s="396"/>
      <c r="M25" s="431"/>
      <c r="N25" s="417"/>
      <c r="O25" s="424"/>
      <c r="P25" s="319"/>
      <c r="Q25" s="319"/>
      <c r="R25" s="319"/>
    </row>
    <row r="26" spans="1:18" s="120" customFormat="1" ht="21.75" customHeight="1">
      <c r="A26" s="157" t="s">
        <v>565</v>
      </c>
      <c r="B26" s="176">
        <v>6028174.14</v>
      </c>
      <c r="C26" s="176">
        <v>1355.05</v>
      </c>
      <c r="D26" s="176">
        <v>93511.85</v>
      </c>
      <c r="E26" s="176">
        <v>610729.44</v>
      </c>
      <c r="F26" s="176">
        <f>SUM(B26:E26)</f>
        <v>6733770.479999999</v>
      </c>
      <c r="G26" s="175" t="s">
        <v>607</v>
      </c>
      <c r="H26" s="397">
        <v>6733770.48</v>
      </c>
      <c r="I26" s="176"/>
      <c r="J26" s="176"/>
      <c r="K26" s="176"/>
      <c r="L26" s="176"/>
      <c r="M26" s="176"/>
      <c r="N26" s="175"/>
      <c r="O26" s="397"/>
      <c r="P26" s="303"/>
      <c r="Q26" s="303"/>
      <c r="R26" s="303"/>
    </row>
    <row r="27" spans="1:18" s="120" customFormat="1" ht="21.75" customHeight="1">
      <c r="A27" s="157" t="s">
        <v>392</v>
      </c>
      <c r="B27" s="122"/>
      <c r="C27" s="122"/>
      <c r="D27" s="122"/>
      <c r="E27" s="122"/>
      <c r="F27" s="143"/>
      <c r="G27" s="175" t="s">
        <v>364</v>
      </c>
      <c r="H27" s="397"/>
      <c r="I27" s="143"/>
      <c r="J27" s="143"/>
      <c r="K27" s="143"/>
      <c r="L27" s="143"/>
      <c r="M27" s="143"/>
      <c r="N27" s="175"/>
      <c r="O27" s="397"/>
      <c r="P27" s="303"/>
      <c r="Q27" s="303"/>
      <c r="R27" s="303"/>
    </row>
    <row r="28" spans="1:18" s="120" customFormat="1" ht="21.75" customHeight="1">
      <c r="A28" s="157" t="s">
        <v>566</v>
      </c>
      <c r="B28" s="176">
        <v>6028174.14</v>
      </c>
      <c r="C28" s="176">
        <v>1355.05</v>
      </c>
      <c r="D28" s="176">
        <v>93511.85</v>
      </c>
      <c r="E28" s="176">
        <v>610729.44</v>
      </c>
      <c r="F28" s="176">
        <f>SUM(B28:E28)</f>
        <v>6733770.479999999</v>
      </c>
      <c r="G28" s="175" t="s">
        <v>607</v>
      </c>
      <c r="H28" s="397">
        <v>6733770.48</v>
      </c>
      <c r="I28" s="176"/>
      <c r="J28" s="176"/>
      <c r="K28" s="176"/>
      <c r="L28" s="176"/>
      <c r="M28" s="176"/>
      <c r="N28" s="175"/>
      <c r="O28" s="397"/>
      <c r="P28" s="303"/>
      <c r="Q28" s="303"/>
      <c r="R28" s="303"/>
    </row>
    <row r="29" spans="1:18" s="120" customFormat="1" ht="21.75" customHeight="1">
      <c r="A29" s="157" t="s">
        <v>379</v>
      </c>
      <c r="B29" s="122"/>
      <c r="C29" s="122"/>
      <c r="D29" s="122"/>
      <c r="E29" s="122"/>
      <c r="F29" s="143"/>
      <c r="G29" s="175" t="s">
        <v>364</v>
      </c>
      <c r="H29" s="397"/>
      <c r="I29" s="143"/>
      <c r="J29" s="143"/>
      <c r="K29" s="143"/>
      <c r="L29" s="143"/>
      <c r="M29" s="143"/>
      <c r="N29" s="175"/>
      <c r="O29" s="397"/>
      <c r="P29" s="303"/>
      <c r="Q29" s="303"/>
      <c r="R29" s="303"/>
    </row>
    <row r="30" spans="1:18" s="120" customFormat="1" ht="21.75" customHeight="1">
      <c r="A30" s="157" t="s">
        <v>567</v>
      </c>
      <c r="B30" s="176">
        <v>4018782.75</v>
      </c>
      <c r="C30" s="176">
        <v>903.36</v>
      </c>
      <c r="D30" s="176">
        <v>62341.22</v>
      </c>
      <c r="E30" s="176">
        <v>407152.96</v>
      </c>
      <c r="F30" s="176">
        <f>SUM(B30:E30)</f>
        <v>4489180.29</v>
      </c>
      <c r="G30" s="175" t="s">
        <v>273</v>
      </c>
      <c r="H30" s="397">
        <v>12826.23</v>
      </c>
      <c r="I30" s="176"/>
      <c r="J30" s="176"/>
      <c r="K30" s="176"/>
      <c r="L30" s="176"/>
      <c r="M30" s="176"/>
      <c r="N30" s="175"/>
      <c r="O30" s="397"/>
      <c r="P30" s="303"/>
      <c r="Q30" s="303"/>
      <c r="R30" s="303"/>
    </row>
    <row r="31" spans="1:18" s="120" customFormat="1" ht="21.75" customHeight="1">
      <c r="A31" s="157" t="s">
        <v>393</v>
      </c>
      <c r="B31" s="122"/>
      <c r="C31" s="122"/>
      <c r="D31" s="122"/>
      <c r="E31" s="122"/>
      <c r="F31" s="143"/>
      <c r="G31" s="406" t="s">
        <v>838</v>
      </c>
      <c r="H31" s="397"/>
      <c r="I31" s="143"/>
      <c r="J31" s="143"/>
      <c r="K31" s="143"/>
      <c r="L31" s="143"/>
      <c r="M31" s="143"/>
      <c r="N31" s="406"/>
      <c r="O31" s="397"/>
      <c r="P31" s="303"/>
      <c r="Q31" s="303"/>
      <c r="R31" s="303"/>
    </row>
    <row r="32" spans="1:18" s="120" customFormat="1" ht="21.75" customHeight="1">
      <c r="A32" s="157" t="s">
        <v>535</v>
      </c>
      <c r="B32" s="122"/>
      <c r="C32" s="122"/>
      <c r="D32" s="122"/>
      <c r="E32" s="122"/>
      <c r="F32" s="143"/>
      <c r="G32" s="406"/>
      <c r="H32" s="397"/>
      <c r="I32" s="143">
        <v>6554772.03</v>
      </c>
      <c r="J32" s="143">
        <v>0</v>
      </c>
      <c r="K32" s="143">
        <v>81891.9</v>
      </c>
      <c r="L32" s="143">
        <v>1185073.87</v>
      </c>
      <c r="M32" s="143">
        <v>7821737.800000001</v>
      </c>
      <c r="N32" s="406" t="s">
        <v>607</v>
      </c>
      <c r="O32" s="397">
        <f>M32/N32</f>
        <v>7821737.800000001</v>
      </c>
      <c r="P32" s="303"/>
      <c r="Q32" s="303"/>
      <c r="R32" s="303"/>
    </row>
    <row r="33" spans="1:18" s="120" customFormat="1" ht="21.75" customHeight="1">
      <c r="A33" s="157" t="s">
        <v>534</v>
      </c>
      <c r="B33" s="122"/>
      <c r="C33" s="122"/>
      <c r="D33" s="122"/>
      <c r="E33" s="122"/>
      <c r="F33" s="143"/>
      <c r="G33" s="406"/>
      <c r="H33" s="397"/>
      <c r="I33" s="143"/>
      <c r="J33" s="143"/>
      <c r="K33" s="143"/>
      <c r="L33" s="143"/>
      <c r="M33" s="143"/>
      <c r="N33" s="406" t="s">
        <v>364</v>
      </c>
      <c r="O33" s="397"/>
      <c r="P33" s="303"/>
      <c r="Q33" s="303"/>
      <c r="R33" s="303"/>
    </row>
    <row r="34" spans="1:18" s="120" customFormat="1" ht="21.75" customHeight="1">
      <c r="A34" s="157" t="s">
        <v>538</v>
      </c>
      <c r="B34" s="122"/>
      <c r="C34" s="122"/>
      <c r="D34" s="122"/>
      <c r="E34" s="122"/>
      <c r="F34" s="143"/>
      <c r="G34" s="406"/>
      <c r="H34" s="397"/>
      <c r="I34" s="143">
        <v>4916079.02</v>
      </c>
      <c r="J34" s="143">
        <v>0</v>
      </c>
      <c r="K34" s="143">
        <v>61418.93</v>
      </c>
      <c r="L34" s="143">
        <v>888805.4</v>
      </c>
      <c r="M34" s="143">
        <v>5866303.35</v>
      </c>
      <c r="N34" s="406" t="s">
        <v>607</v>
      </c>
      <c r="O34" s="397">
        <f>M34/N34</f>
        <v>5866303.35</v>
      </c>
      <c r="P34" s="303"/>
      <c r="Q34" s="303"/>
      <c r="R34" s="303"/>
    </row>
    <row r="35" spans="1:18" s="120" customFormat="1" ht="21.75" customHeight="1">
      <c r="A35" s="157" t="s">
        <v>536</v>
      </c>
      <c r="B35" s="122"/>
      <c r="C35" s="122"/>
      <c r="D35" s="122"/>
      <c r="E35" s="122"/>
      <c r="F35" s="143"/>
      <c r="G35" s="406"/>
      <c r="H35" s="397"/>
      <c r="I35" s="143"/>
      <c r="J35" s="143"/>
      <c r="K35" s="143"/>
      <c r="L35" s="143"/>
      <c r="M35" s="143"/>
      <c r="N35" s="406" t="s">
        <v>364</v>
      </c>
      <c r="O35" s="397"/>
      <c r="P35" s="303"/>
      <c r="Q35" s="303"/>
      <c r="R35" s="303"/>
    </row>
    <row r="36" spans="1:18" s="120" customFormat="1" ht="21.75" customHeight="1">
      <c r="A36" s="157" t="s">
        <v>539</v>
      </c>
      <c r="B36" s="122"/>
      <c r="C36" s="122"/>
      <c r="D36" s="122"/>
      <c r="E36" s="122"/>
      <c r="F36" s="143"/>
      <c r="G36" s="406"/>
      <c r="H36" s="397"/>
      <c r="I36" s="143">
        <v>4916079.02</v>
      </c>
      <c r="J36" s="143">
        <v>0</v>
      </c>
      <c r="K36" s="143">
        <v>61418.93</v>
      </c>
      <c r="L36" s="143">
        <v>888805.4</v>
      </c>
      <c r="M36" s="143">
        <v>5866303.35</v>
      </c>
      <c r="N36" s="406" t="s">
        <v>607</v>
      </c>
      <c r="O36" s="397">
        <f>M36/N36</f>
        <v>5866303.35</v>
      </c>
      <c r="P36" s="303"/>
      <c r="Q36" s="303"/>
      <c r="R36" s="303"/>
    </row>
    <row r="37" spans="1:18" s="120" customFormat="1" ht="21.75" customHeight="1">
      <c r="A37" s="157" t="s">
        <v>433</v>
      </c>
      <c r="B37" s="122"/>
      <c r="C37" s="122"/>
      <c r="D37" s="122"/>
      <c r="E37" s="122"/>
      <c r="F37" s="143"/>
      <c r="G37" s="406"/>
      <c r="H37" s="397"/>
      <c r="I37" s="143"/>
      <c r="J37" s="143"/>
      <c r="K37" s="143"/>
      <c r="L37" s="143"/>
      <c r="M37" s="143"/>
      <c r="N37" s="406" t="s">
        <v>364</v>
      </c>
      <c r="O37" s="397"/>
      <c r="P37" s="303"/>
      <c r="Q37" s="303"/>
      <c r="R37" s="303"/>
    </row>
    <row r="38" spans="1:18" s="120" customFormat="1" ht="21.75" customHeight="1">
      <c r="A38" s="157" t="s">
        <v>540</v>
      </c>
      <c r="B38" s="122"/>
      <c r="C38" s="122"/>
      <c r="D38" s="122"/>
      <c r="E38" s="122"/>
      <c r="F38" s="143"/>
      <c r="G38" s="406"/>
      <c r="H38" s="397"/>
      <c r="I38" s="143">
        <v>3277386.02</v>
      </c>
      <c r="J38" s="143">
        <v>0</v>
      </c>
      <c r="K38" s="143">
        <v>40945.95</v>
      </c>
      <c r="L38" s="143">
        <v>592536.94</v>
      </c>
      <c r="M38" s="143">
        <v>3910868.91</v>
      </c>
      <c r="N38" s="406" t="s">
        <v>111</v>
      </c>
      <c r="O38" s="397">
        <f>M38/N38</f>
        <v>26072.4594</v>
      </c>
      <c r="P38" s="303"/>
      <c r="Q38" s="303"/>
      <c r="R38" s="303"/>
    </row>
    <row r="39" spans="1:18" s="120" customFormat="1" ht="21.75" customHeight="1">
      <c r="A39" s="152" t="s">
        <v>537</v>
      </c>
      <c r="B39" s="144"/>
      <c r="C39" s="144"/>
      <c r="D39" s="144"/>
      <c r="E39" s="144"/>
      <c r="F39" s="144"/>
      <c r="G39" s="417"/>
      <c r="H39" s="417"/>
      <c r="I39" s="144"/>
      <c r="J39" s="144"/>
      <c r="K39" s="144"/>
      <c r="L39" s="144"/>
      <c r="M39" s="144"/>
      <c r="N39" s="417" t="s">
        <v>371</v>
      </c>
      <c r="O39" s="417"/>
      <c r="P39" s="319"/>
      <c r="Q39" s="319"/>
      <c r="R39" s="319"/>
    </row>
    <row r="40" spans="1:18" ht="21.75" customHeight="1">
      <c r="A40" s="109" t="s">
        <v>795</v>
      </c>
      <c r="B40" s="143"/>
      <c r="C40" s="122"/>
      <c r="D40" s="122"/>
      <c r="E40" s="122"/>
      <c r="F40" s="143"/>
      <c r="G40" s="175"/>
      <c r="H40" s="176"/>
      <c r="I40" s="143"/>
      <c r="J40" s="143"/>
      <c r="K40" s="143"/>
      <c r="L40" s="143"/>
      <c r="M40" s="143"/>
      <c r="N40" s="175"/>
      <c r="O40" s="176"/>
      <c r="P40" s="303"/>
      <c r="Q40" s="303"/>
      <c r="R40" s="303"/>
    </row>
    <row r="41" spans="1:18" ht="21.75" customHeight="1">
      <c r="A41" s="157" t="s">
        <v>274</v>
      </c>
      <c r="B41" s="176">
        <v>5147631.14</v>
      </c>
      <c r="C41" s="176">
        <v>3613.46</v>
      </c>
      <c r="D41" s="176">
        <v>305905.6</v>
      </c>
      <c r="E41" s="176">
        <v>182834.23</v>
      </c>
      <c r="F41" s="176">
        <f>SUM(B41:E41)</f>
        <v>5639984.43</v>
      </c>
      <c r="G41" s="176" t="s">
        <v>276</v>
      </c>
      <c r="H41" s="397">
        <v>304.86</v>
      </c>
      <c r="I41" s="176"/>
      <c r="J41" s="176"/>
      <c r="K41" s="176"/>
      <c r="L41" s="176"/>
      <c r="M41" s="176"/>
      <c r="N41" s="176"/>
      <c r="O41" s="397"/>
      <c r="P41" s="303"/>
      <c r="Q41" s="303"/>
      <c r="R41" s="303"/>
    </row>
    <row r="42" spans="1:18" ht="21.75" customHeight="1">
      <c r="A42" s="157" t="s">
        <v>275</v>
      </c>
      <c r="B42" s="122"/>
      <c r="C42" s="122"/>
      <c r="D42" s="122"/>
      <c r="E42" s="122"/>
      <c r="F42" s="143"/>
      <c r="G42" s="406" t="s">
        <v>838</v>
      </c>
      <c r="H42" s="397"/>
      <c r="I42" s="143"/>
      <c r="J42" s="143"/>
      <c r="K42" s="143"/>
      <c r="L42" s="143"/>
      <c r="M42" s="143"/>
      <c r="N42" s="406"/>
      <c r="O42" s="397"/>
      <c r="P42" s="303"/>
      <c r="Q42" s="303"/>
      <c r="R42" s="303"/>
    </row>
    <row r="43" spans="1:18" ht="21.75" customHeight="1">
      <c r="A43" s="157" t="s">
        <v>394</v>
      </c>
      <c r="B43" s="176">
        <v>5147631.14</v>
      </c>
      <c r="C43" s="176">
        <v>3613.46</v>
      </c>
      <c r="D43" s="176">
        <v>305905.6</v>
      </c>
      <c r="E43" s="176">
        <v>182834.23</v>
      </c>
      <c r="F43" s="176">
        <f>SUM(B43:E43)</f>
        <v>5639984.43</v>
      </c>
      <c r="G43" s="175" t="s">
        <v>277</v>
      </c>
      <c r="H43" s="397">
        <v>1765.25</v>
      </c>
      <c r="I43" s="176">
        <v>6967547.41</v>
      </c>
      <c r="J43" s="176">
        <v>0</v>
      </c>
      <c r="K43" s="176">
        <v>298428.08</v>
      </c>
      <c r="L43" s="176">
        <v>627543.54</v>
      </c>
      <c r="M43" s="176">
        <v>7893519.03</v>
      </c>
      <c r="N43" s="175" t="s">
        <v>492</v>
      </c>
      <c r="O43" s="397">
        <f>M43/N43</f>
        <v>3503.5592676431424</v>
      </c>
      <c r="P43" s="303">
        <v>39.96</v>
      </c>
      <c r="Q43" s="303">
        <v>-29.48</v>
      </c>
      <c r="R43" s="303">
        <v>98.47</v>
      </c>
    </row>
    <row r="44" spans="1:18" ht="21.75" customHeight="1">
      <c r="A44" s="157" t="s">
        <v>747</v>
      </c>
      <c r="B44" s="122"/>
      <c r="C44" s="122"/>
      <c r="D44" s="122"/>
      <c r="E44" s="122"/>
      <c r="F44" s="143"/>
      <c r="G44" s="406" t="s">
        <v>838</v>
      </c>
      <c r="H44" s="397"/>
      <c r="I44" s="143"/>
      <c r="J44" s="143"/>
      <c r="K44" s="143"/>
      <c r="L44" s="143"/>
      <c r="M44" s="143"/>
      <c r="N44" s="406" t="s">
        <v>838</v>
      </c>
      <c r="O44" s="397"/>
      <c r="P44" s="303"/>
      <c r="Q44" s="303"/>
      <c r="R44" s="303"/>
    </row>
    <row r="45" spans="1:18" ht="21.75" customHeight="1">
      <c r="A45" s="157" t="s">
        <v>541</v>
      </c>
      <c r="B45" s="176">
        <v>5147631.14</v>
      </c>
      <c r="C45" s="176">
        <v>3613.46</v>
      </c>
      <c r="D45" s="176">
        <v>305905.6</v>
      </c>
      <c r="E45" s="176">
        <v>182834.23</v>
      </c>
      <c r="F45" s="176">
        <f>SUM(B45:E45)</f>
        <v>5639984.43</v>
      </c>
      <c r="G45" s="175" t="s">
        <v>280</v>
      </c>
      <c r="H45" s="397">
        <v>3487.93</v>
      </c>
      <c r="I45" s="176"/>
      <c r="J45" s="176"/>
      <c r="K45" s="176"/>
      <c r="L45" s="176"/>
      <c r="M45" s="176"/>
      <c r="N45" s="175"/>
      <c r="O45" s="397"/>
      <c r="P45" s="303"/>
      <c r="Q45" s="303"/>
      <c r="R45" s="303"/>
    </row>
    <row r="46" spans="1:18" ht="21.75" customHeight="1">
      <c r="A46" s="157" t="s">
        <v>703</v>
      </c>
      <c r="B46" s="122"/>
      <c r="C46" s="122"/>
      <c r="D46" s="122"/>
      <c r="E46" s="122"/>
      <c r="F46" s="143"/>
      <c r="G46" s="406" t="s">
        <v>838</v>
      </c>
      <c r="H46" s="397"/>
      <c r="I46" s="143"/>
      <c r="J46" s="143"/>
      <c r="K46" s="143"/>
      <c r="L46" s="143"/>
      <c r="M46" s="143"/>
      <c r="N46" s="406"/>
      <c r="O46" s="397"/>
      <c r="P46" s="303"/>
      <c r="Q46" s="303"/>
      <c r="R46" s="303"/>
    </row>
    <row r="47" spans="1:18" ht="21.75" customHeight="1">
      <c r="A47" s="157" t="s">
        <v>542</v>
      </c>
      <c r="B47" s="176">
        <v>5147631.14</v>
      </c>
      <c r="C47" s="176">
        <v>3613.46</v>
      </c>
      <c r="D47" s="176">
        <v>305905.6</v>
      </c>
      <c r="E47" s="176">
        <v>182834.23</v>
      </c>
      <c r="F47" s="176">
        <f>SUM(B47:E47)</f>
        <v>5639984.43</v>
      </c>
      <c r="G47" s="175" t="s">
        <v>279</v>
      </c>
      <c r="H47" s="397">
        <v>14351.11</v>
      </c>
      <c r="I47" s="176">
        <v>6967547.4</v>
      </c>
      <c r="J47" s="176">
        <v>0</v>
      </c>
      <c r="K47" s="176">
        <v>298428.08</v>
      </c>
      <c r="L47" s="176">
        <v>627543.54</v>
      </c>
      <c r="M47" s="176">
        <v>7893519.0200000005</v>
      </c>
      <c r="N47" s="175" t="s">
        <v>493</v>
      </c>
      <c r="O47" s="397">
        <f>M47/N47</f>
        <v>18794.092904761907</v>
      </c>
      <c r="P47" s="303">
        <v>39.96</v>
      </c>
      <c r="Q47" s="303">
        <v>6.87</v>
      </c>
      <c r="R47" s="303">
        <v>30.96</v>
      </c>
    </row>
    <row r="48" spans="1:18" ht="21.75" customHeight="1">
      <c r="A48" s="152" t="s">
        <v>945</v>
      </c>
      <c r="B48" s="129"/>
      <c r="C48" s="129"/>
      <c r="D48" s="129"/>
      <c r="E48" s="129"/>
      <c r="F48" s="144"/>
      <c r="G48" s="422" t="s">
        <v>838</v>
      </c>
      <c r="H48" s="424"/>
      <c r="I48" s="144"/>
      <c r="J48" s="144"/>
      <c r="K48" s="144"/>
      <c r="L48" s="144"/>
      <c r="M48" s="144"/>
      <c r="N48" s="422" t="s">
        <v>838</v>
      </c>
      <c r="O48" s="424"/>
      <c r="P48" s="319"/>
      <c r="Q48" s="319"/>
      <c r="R48" s="319"/>
    </row>
    <row r="49" spans="1:18" ht="21.75" customHeight="1">
      <c r="A49" s="157" t="s">
        <v>543</v>
      </c>
      <c r="B49" s="176">
        <v>5147631.14</v>
      </c>
      <c r="C49" s="176">
        <v>3613.46</v>
      </c>
      <c r="D49" s="176">
        <v>305905.6</v>
      </c>
      <c r="E49" s="176">
        <v>182834.23</v>
      </c>
      <c r="F49" s="176">
        <f>SUM(B49:E49)</f>
        <v>5639984.43</v>
      </c>
      <c r="G49" s="175" t="s">
        <v>282</v>
      </c>
      <c r="H49" s="397">
        <v>1677.07</v>
      </c>
      <c r="I49" s="176">
        <v>9290063.21</v>
      </c>
      <c r="J49" s="176">
        <v>0</v>
      </c>
      <c r="K49" s="176">
        <v>397904.11</v>
      </c>
      <c r="L49" s="176">
        <v>836724.73</v>
      </c>
      <c r="M49" s="176">
        <v>10524692.05</v>
      </c>
      <c r="N49" s="175" t="s">
        <v>495</v>
      </c>
      <c r="O49" s="397">
        <f>M49/N49</f>
        <v>3307.571354494029</v>
      </c>
      <c r="P49" s="303">
        <v>86.61</v>
      </c>
      <c r="Q49" s="303">
        <v>-5.38</v>
      </c>
      <c r="R49" s="303">
        <v>97.22</v>
      </c>
    </row>
    <row r="50" spans="1:18" ht="21.75" customHeight="1">
      <c r="A50" s="157"/>
      <c r="B50" s="122"/>
      <c r="C50" s="122"/>
      <c r="D50" s="122"/>
      <c r="E50" s="122"/>
      <c r="F50" s="143"/>
      <c r="G50" s="406" t="s">
        <v>838</v>
      </c>
      <c r="H50" s="397"/>
      <c r="I50" s="143"/>
      <c r="J50" s="143"/>
      <c r="K50" s="143"/>
      <c r="L50" s="143"/>
      <c r="M50" s="143"/>
      <c r="N50" s="406" t="s">
        <v>838</v>
      </c>
      <c r="O50" s="397"/>
      <c r="P50" s="303"/>
      <c r="Q50" s="303"/>
      <c r="R50" s="303"/>
    </row>
    <row r="51" spans="1:18" ht="21.75" customHeight="1">
      <c r="A51" s="157" t="s">
        <v>544</v>
      </c>
      <c r="B51" s="176">
        <v>5147631.14</v>
      </c>
      <c r="C51" s="176">
        <v>3613.46</v>
      </c>
      <c r="D51" s="176">
        <v>305905.6</v>
      </c>
      <c r="E51" s="176">
        <v>182834.23</v>
      </c>
      <c r="F51" s="176">
        <f>SUM(B51:E51)</f>
        <v>5639984.43</v>
      </c>
      <c r="G51" s="175" t="s">
        <v>374</v>
      </c>
      <c r="H51" s="397">
        <v>469998.7</v>
      </c>
      <c r="I51" s="176">
        <v>4645031.6</v>
      </c>
      <c r="J51" s="176">
        <v>0</v>
      </c>
      <c r="K51" s="176">
        <v>198952.06</v>
      </c>
      <c r="L51" s="176">
        <v>418362.36</v>
      </c>
      <c r="M51" s="176">
        <v>5262346.02</v>
      </c>
      <c r="N51" s="175" t="s">
        <v>374</v>
      </c>
      <c r="O51" s="397">
        <f>M51/N51</f>
        <v>438528.83499999996</v>
      </c>
      <c r="P51" s="303">
        <v>-6.7</v>
      </c>
      <c r="Q51" s="303" t="s">
        <v>369</v>
      </c>
      <c r="R51" s="303">
        <v>-6.7</v>
      </c>
    </row>
    <row r="52" spans="1:18" ht="21.75" customHeight="1">
      <c r="A52" s="178" t="s">
        <v>283</v>
      </c>
      <c r="B52" s="122"/>
      <c r="C52" s="122"/>
      <c r="D52" s="122"/>
      <c r="E52" s="177"/>
      <c r="F52" s="143"/>
      <c r="G52" s="175" t="s">
        <v>844</v>
      </c>
      <c r="H52" s="397"/>
      <c r="I52" s="143"/>
      <c r="J52" s="143"/>
      <c r="K52" s="143"/>
      <c r="L52" s="177"/>
      <c r="M52" s="143"/>
      <c r="N52" s="175" t="s">
        <v>844</v>
      </c>
      <c r="O52" s="397"/>
      <c r="P52" s="303"/>
      <c r="Q52" s="303"/>
      <c r="R52" s="303"/>
    </row>
    <row r="53" spans="1:18" ht="21.75" customHeight="1">
      <c r="A53" s="178" t="s">
        <v>545</v>
      </c>
      <c r="B53" s="176">
        <v>2573815.57</v>
      </c>
      <c r="C53" s="176">
        <v>1806.73</v>
      </c>
      <c r="D53" s="176">
        <v>152952.8</v>
      </c>
      <c r="E53" s="176">
        <v>91417.12</v>
      </c>
      <c r="F53" s="176">
        <f>SUM(B53:E53)</f>
        <v>2819992.2199999997</v>
      </c>
      <c r="G53" s="175" t="s">
        <v>284</v>
      </c>
      <c r="H53" s="397">
        <v>78333.12</v>
      </c>
      <c r="I53" s="176">
        <v>4645031.6</v>
      </c>
      <c r="J53" s="176">
        <v>0</v>
      </c>
      <c r="K53" s="176">
        <v>198952.06</v>
      </c>
      <c r="L53" s="176">
        <v>418362.36</v>
      </c>
      <c r="M53" s="176">
        <v>5262346.02</v>
      </c>
      <c r="N53" s="175" t="s">
        <v>284</v>
      </c>
      <c r="O53" s="397">
        <f>M53/N53</f>
        <v>146176.27833333332</v>
      </c>
      <c r="P53" s="303">
        <v>86.61</v>
      </c>
      <c r="Q53" s="303" t="s">
        <v>369</v>
      </c>
      <c r="R53" s="303">
        <v>86.61</v>
      </c>
    </row>
    <row r="54" spans="1:18" ht="21.75" customHeight="1">
      <c r="A54" s="157"/>
      <c r="B54" s="122"/>
      <c r="C54" s="122"/>
      <c r="D54" s="122"/>
      <c r="E54" s="177"/>
      <c r="F54" s="143"/>
      <c r="G54" s="175" t="s">
        <v>844</v>
      </c>
      <c r="H54" s="397"/>
      <c r="I54" s="143"/>
      <c r="J54" s="143"/>
      <c r="K54" s="143"/>
      <c r="L54" s="177"/>
      <c r="M54" s="143"/>
      <c r="N54" s="175" t="s">
        <v>844</v>
      </c>
      <c r="O54" s="397"/>
      <c r="P54" s="303"/>
      <c r="Q54" s="303"/>
      <c r="R54" s="303"/>
    </row>
    <row r="55" spans="1:18" ht="21.75" customHeight="1">
      <c r="A55" s="157" t="s">
        <v>546</v>
      </c>
      <c r="B55" s="176">
        <v>5147631.14</v>
      </c>
      <c r="C55" s="176">
        <v>3613.46</v>
      </c>
      <c r="D55" s="176">
        <v>305905.6</v>
      </c>
      <c r="E55" s="176">
        <v>182834.23</v>
      </c>
      <c r="F55" s="176">
        <f>SUM(B55:E55)</f>
        <v>5639984.43</v>
      </c>
      <c r="G55" s="175" t="s">
        <v>587</v>
      </c>
      <c r="H55" s="397">
        <v>37105.16</v>
      </c>
      <c r="I55" s="176"/>
      <c r="J55" s="176"/>
      <c r="K55" s="176"/>
      <c r="L55" s="176"/>
      <c r="M55" s="176"/>
      <c r="N55" s="175"/>
      <c r="O55" s="397"/>
      <c r="P55" s="303"/>
      <c r="Q55" s="303"/>
      <c r="R55" s="303"/>
    </row>
    <row r="56" spans="1:18" ht="21.75" customHeight="1">
      <c r="A56" s="157" t="s">
        <v>395</v>
      </c>
      <c r="B56" s="122"/>
      <c r="C56" s="122"/>
      <c r="D56" s="122"/>
      <c r="E56" s="177"/>
      <c r="F56" s="143"/>
      <c r="G56" s="406" t="s">
        <v>749</v>
      </c>
      <c r="H56" s="397"/>
      <c r="I56" s="143"/>
      <c r="J56" s="143"/>
      <c r="K56" s="143"/>
      <c r="L56" s="177"/>
      <c r="M56" s="143"/>
      <c r="N56" s="406"/>
      <c r="O56" s="397"/>
      <c r="P56" s="303"/>
      <c r="Q56" s="303"/>
      <c r="R56" s="303"/>
    </row>
    <row r="57" spans="1:18" ht="21.75" customHeight="1">
      <c r="A57" s="157" t="s">
        <v>589</v>
      </c>
      <c r="B57" s="176">
        <v>5147631.14</v>
      </c>
      <c r="C57" s="176">
        <v>3613.46</v>
      </c>
      <c r="D57" s="176">
        <v>305905.6</v>
      </c>
      <c r="E57" s="176">
        <v>182834.23</v>
      </c>
      <c r="F57" s="176">
        <f>SUM(B57:E57)</f>
        <v>5639984.43</v>
      </c>
      <c r="G57" s="175" t="s">
        <v>588</v>
      </c>
      <c r="H57" s="397">
        <v>2708.93</v>
      </c>
      <c r="I57" s="176"/>
      <c r="J57" s="176"/>
      <c r="K57" s="176"/>
      <c r="L57" s="176"/>
      <c r="M57" s="176"/>
      <c r="N57" s="175"/>
      <c r="O57" s="397"/>
      <c r="P57" s="303"/>
      <c r="Q57" s="303"/>
      <c r="R57" s="303"/>
    </row>
    <row r="58" spans="1:18" ht="21.75" customHeight="1">
      <c r="A58" s="157" t="s">
        <v>266</v>
      </c>
      <c r="B58" s="122"/>
      <c r="C58" s="122"/>
      <c r="D58" s="122"/>
      <c r="E58" s="177"/>
      <c r="F58" s="143"/>
      <c r="G58" s="406" t="s">
        <v>749</v>
      </c>
      <c r="H58" s="397"/>
      <c r="I58" s="143"/>
      <c r="J58" s="143"/>
      <c r="K58" s="143"/>
      <c r="L58" s="177"/>
      <c r="M58" s="143"/>
      <c r="N58" s="406"/>
      <c r="O58" s="397"/>
      <c r="P58" s="303"/>
      <c r="Q58" s="303"/>
      <c r="R58" s="303"/>
    </row>
    <row r="59" spans="1:18" ht="21.75" customHeight="1">
      <c r="A59" s="157" t="s">
        <v>547</v>
      </c>
      <c r="B59" s="176">
        <v>2573815.56</v>
      </c>
      <c r="C59" s="176">
        <v>1806.73</v>
      </c>
      <c r="D59" s="176">
        <v>152952.8</v>
      </c>
      <c r="E59" s="176">
        <v>91417.12</v>
      </c>
      <c r="F59" s="176">
        <f>SUM(B59:E59)</f>
        <v>2819992.21</v>
      </c>
      <c r="G59" s="175" t="s">
        <v>376</v>
      </c>
      <c r="H59" s="397">
        <v>282</v>
      </c>
      <c r="I59" s="176"/>
      <c r="J59" s="176"/>
      <c r="K59" s="176"/>
      <c r="L59" s="176"/>
      <c r="M59" s="176"/>
      <c r="N59" s="175"/>
      <c r="O59" s="397"/>
      <c r="P59" s="303"/>
      <c r="Q59" s="303"/>
      <c r="R59" s="303"/>
    </row>
    <row r="60" spans="1:18" ht="21.75" customHeight="1">
      <c r="A60" s="157" t="s">
        <v>396</v>
      </c>
      <c r="B60" s="122"/>
      <c r="C60" s="122"/>
      <c r="D60" s="122"/>
      <c r="E60" s="177"/>
      <c r="F60" s="143"/>
      <c r="G60" s="175" t="s">
        <v>590</v>
      </c>
      <c r="H60" s="397"/>
      <c r="I60" s="143"/>
      <c r="J60" s="143"/>
      <c r="K60" s="143"/>
      <c r="L60" s="177"/>
      <c r="M60" s="143"/>
      <c r="N60" s="175"/>
      <c r="O60" s="397"/>
      <c r="P60" s="303"/>
      <c r="Q60" s="303"/>
      <c r="R60" s="303"/>
    </row>
    <row r="61" spans="1:18" ht="21.75" customHeight="1">
      <c r="A61" s="178" t="s">
        <v>548</v>
      </c>
      <c r="B61" s="176">
        <v>2573815.56</v>
      </c>
      <c r="C61" s="176">
        <v>1806.73</v>
      </c>
      <c r="D61" s="176">
        <v>152952.8</v>
      </c>
      <c r="E61" s="176">
        <v>91417.12</v>
      </c>
      <c r="F61" s="176">
        <f>SUM(B61:E61)</f>
        <v>2819992.21</v>
      </c>
      <c r="G61" s="175" t="s">
        <v>276</v>
      </c>
      <c r="H61" s="397">
        <v>152.43</v>
      </c>
      <c r="I61" s="176"/>
      <c r="J61" s="176"/>
      <c r="K61" s="176"/>
      <c r="L61" s="176"/>
      <c r="M61" s="176"/>
      <c r="N61" s="175"/>
      <c r="O61" s="397"/>
      <c r="P61" s="303"/>
      <c r="Q61" s="303"/>
      <c r="R61" s="303"/>
    </row>
    <row r="62" spans="1:18" ht="21.75" customHeight="1">
      <c r="A62" s="157" t="s">
        <v>397</v>
      </c>
      <c r="B62" s="122"/>
      <c r="C62" s="122"/>
      <c r="D62" s="122"/>
      <c r="E62" s="177"/>
      <c r="F62" s="143"/>
      <c r="G62" s="406" t="s">
        <v>838</v>
      </c>
      <c r="H62" s="397"/>
      <c r="I62" s="143"/>
      <c r="J62" s="143"/>
      <c r="K62" s="143"/>
      <c r="L62" s="177"/>
      <c r="M62" s="143"/>
      <c r="N62" s="406"/>
      <c r="O62" s="397"/>
      <c r="P62" s="303"/>
      <c r="Q62" s="303"/>
      <c r="R62" s="303"/>
    </row>
    <row r="63" spans="1:18" ht="21.75" customHeight="1">
      <c r="A63" s="157" t="s">
        <v>398</v>
      </c>
      <c r="B63" s="176">
        <v>2573815.56</v>
      </c>
      <c r="C63" s="176">
        <v>1806.74</v>
      </c>
      <c r="D63" s="176">
        <v>152952.79</v>
      </c>
      <c r="E63" s="176">
        <v>91417.12</v>
      </c>
      <c r="F63" s="176">
        <f>SUM(B63:E63)</f>
        <v>2819992.2100000004</v>
      </c>
      <c r="G63" s="175" t="s">
        <v>742</v>
      </c>
      <c r="H63" s="397">
        <v>359.19</v>
      </c>
      <c r="I63" s="176"/>
      <c r="J63" s="176"/>
      <c r="K63" s="176"/>
      <c r="L63" s="176"/>
      <c r="M63" s="176"/>
      <c r="N63" s="175"/>
      <c r="O63" s="397"/>
      <c r="P63" s="303"/>
      <c r="Q63" s="303"/>
      <c r="R63" s="303"/>
    </row>
    <row r="64" spans="1:18" ht="21.75" customHeight="1">
      <c r="A64" s="157" t="s">
        <v>426</v>
      </c>
      <c r="B64" s="122"/>
      <c r="C64" s="122"/>
      <c r="D64" s="122"/>
      <c r="E64" s="177"/>
      <c r="F64" s="143"/>
      <c r="G64" s="406" t="s">
        <v>749</v>
      </c>
      <c r="H64" s="397"/>
      <c r="I64" s="143"/>
      <c r="J64" s="143"/>
      <c r="K64" s="143"/>
      <c r="L64" s="177"/>
      <c r="M64" s="143"/>
      <c r="N64" s="406"/>
      <c r="O64" s="397"/>
      <c r="P64" s="303"/>
      <c r="Q64" s="303"/>
      <c r="R64" s="303"/>
    </row>
    <row r="65" spans="1:18" ht="21.75" customHeight="1">
      <c r="A65" s="157" t="s">
        <v>550</v>
      </c>
      <c r="B65" s="143"/>
      <c r="C65" s="122"/>
      <c r="D65" s="122"/>
      <c r="E65" s="177"/>
      <c r="F65" s="143"/>
      <c r="G65" s="175"/>
      <c r="H65" s="397"/>
      <c r="I65" s="143">
        <v>6967547.41</v>
      </c>
      <c r="J65" s="143">
        <v>0</v>
      </c>
      <c r="K65" s="143">
        <v>298428.08</v>
      </c>
      <c r="L65" s="177">
        <v>627543.54</v>
      </c>
      <c r="M65" s="143">
        <v>7893519.03</v>
      </c>
      <c r="N65" s="175" t="s">
        <v>490</v>
      </c>
      <c r="O65" s="397">
        <f>M65/N65</f>
        <v>25965.523125</v>
      </c>
      <c r="P65" s="303"/>
      <c r="Q65" s="303"/>
      <c r="R65" s="303"/>
    </row>
    <row r="66" spans="1:18" ht="21.75" customHeight="1">
      <c r="A66" s="157" t="s">
        <v>549</v>
      </c>
      <c r="B66" s="143"/>
      <c r="C66" s="122"/>
      <c r="D66" s="122"/>
      <c r="E66" s="177"/>
      <c r="F66" s="143"/>
      <c r="G66" s="175"/>
      <c r="H66" s="397"/>
      <c r="I66" s="143"/>
      <c r="J66" s="143"/>
      <c r="K66" s="143"/>
      <c r="L66" s="177"/>
      <c r="M66" s="143"/>
      <c r="N66" s="406" t="s">
        <v>838</v>
      </c>
      <c r="O66" s="397"/>
      <c r="P66" s="303"/>
      <c r="Q66" s="303"/>
      <c r="R66" s="303"/>
    </row>
    <row r="67" spans="1:18" ht="21.75" customHeight="1">
      <c r="A67" s="121" t="s">
        <v>551</v>
      </c>
      <c r="B67" s="143"/>
      <c r="C67" s="122"/>
      <c r="D67" s="122"/>
      <c r="E67" s="177"/>
      <c r="F67" s="143"/>
      <c r="G67" s="175"/>
      <c r="H67" s="397"/>
      <c r="I67" s="143">
        <v>6967547.4</v>
      </c>
      <c r="J67" s="143">
        <v>0</v>
      </c>
      <c r="K67" s="143">
        <v>298428.09</v>
      </c>
      <c r="L67" s="177">
        <v>627543.54</v>
      </c>
      <c r="M67" s="143">
        <v>7893519.03</v>
      </c>
      <c r="N67" s="175" t="s">
        <v>500</v>
      </c>
      <c r="O67" s="397">
        <f>M67/N67</f>
        <v>19983.59248101266</v>
      </c>
      <c r="P67" s="303"/>
      <c r="Q67" s="303"/>
      <c r="R67" s="303"/>
    </row>
    <row r="68" spans="1:18" ht="21.75" customHeight="1">
      <c r="A68" s="128" t="s">
        <v>552</v>
      </c>
      <c r="B68" s="144"/>
      <c r="C68" s="129"/>
      <c r="D68" s="129"/>
      <c r="E68" s="392"/>
      <c r="F68" s="144"/>
      <c r="G68" s="417"/>
      <c r="H68" s="424"/>
      <c r="I68" s="144"/>
      <c r="J68" s="144"/>
      <c r="K68" s="144"/>
      <c r="L68" s="392"/>
      <c r="M68" s="144"/>
      <c r="N68" s="417" t="s">
        <v>837</v>
      </c>
      <c r="O68" s="424"/>
      <c r="P68" s="319"/>
      <c r="Q68" s="319"/>
      <c r="R68" s="319"/>
    </row>
    <row r="69" spans="1:18" s="120" customFormat="1" ht="21.75" customHeight="1">
      <c r="A69" s="109" t="s">
        <v>751</v>
      </c>
      <c r="B69" s="143"/>
      <c r="C69" s="122"/>
      <c r="D69" s="122"/>
      <c r="E69" s="122"/>
      <c r="F69" s="143"/>
      <c r="G69" s="175"/>
      <c r="H69" s="176"/>
      <c r="I69" s="143"/>
      <c r="J69" s="143"/>
      <c r="K69" s="143"/>
      <c r="L69" s="143"/>
      <c r="M69" s="143"/>
      <c r="N69" s="175"/>
      <c r="O69" s="176"/>
      <c r="P69" s="303"/>
      <c r="Q69" s="303"/>
      <c r="R69" s="303"/>
    </row>
    <row r="70" spans="1:18" ht="21.75" customHeight="1">
      <c r="A70" s="121" t="s">
        <v>399</v>
      </c>
      <c r="B70" s="176">
        <v>2562117.26</v>
      </c>
      <c r="C70" s="176">
        <v>233868.67</v>
      </c>
      <c r="D70" s="176">
        <v>121958.59</v>
      </c>
      <c r="E70" s="176">
        <v>160262.29</v>
      </c>
      <c r="F70" s="176">
        <f>SUM(B70:E70)</f>
        <v>3078206.8099999996</v>
      </c>
      <c r="G70" s="175" t="s">
        <v>376</v>
      </c>
      <c r="H70" s="397">
        <v>307.82</v>
      </c>
      <c r="I70" s="318">
        <v>5660483.19</v>
      </c>
      <c r="J70" s="318">
        <v>0</v>
      </c>
      <c r="K70" s="318">
        <v>105820.97</v>
      </c>
      <c r="L70" s="318">
        <v>690411.99</v>
      </c>
      <c r="M70" s="318">
        <f>SUM(I70:L70)</f>
        <v>6456716.15</v>
      </c>
      <c r="N70" s="175" t="s">
        <v>376</v>
      </c>
      <c r="O70" s="397">
        <f>M70/N70</f>
        <v>645.6716150000001</v>
      </c>
      <c r="P70" s="303">
        <v>109.76</v>
      </c>
      <c r="Q70" s="314" t="s">
        <v>369</v>
      </c>
      <c r="R70" s="303">
        <v>109.76</v>
      </c>
    </row>
    <row r="71" spans="1:18" ht="21.75" customHeight="1">
      <c r="A71" s="128"/>
      <c r="B71" s="129"/>
      <c r="C71" s="129"/>
      <c r="D71" s="129"/>
      <c r="E71" s="129"/>
      <c r="F71" s="144"/>
      <c r="G71" s="422" t="s">
        <v>923</v>
      </c>
      <c r="H71" s="424"/>
      <c r="I71" s="396"/>
      <c r="J71" s="396"/>
      <c r="K71" s="396"/>
      <c r="L71" s="396"/>
      <c r="M71" s="431"/>
      <c r="N71" s="422" t="s">
        <v>923</v>
      </c>
      <c r="O71" s="424"/>
      <c r="P71" s="319"/>
      <c r="Q71" s="319"/>
      <c r="R71" s="319"/>
    </row>
    <row r="72" spans="1:18" ht="21.75" customHeight="1">
      <c r="A72" s="157" t="s">
        <v>127</v>
      </c>
      <c r="B72" s="176">
        <v>5124234.52</v>
      </c>
      <c r="C72" s="176">
        <v>467737.35</v>
      </c>
      <c r="D72" s="176">
        <v>243917.19</v>
      </c>
      <c r="E72" s="176">
        <v>320524.58</v>
      </c>
      <c r="F72" s="176">
        <f>SUM(B72:E72)</f>
        <v>6156413.64</v>
      </c>
      <c r="G72" s="175" t="s">
        <v>607</v>
      </c>
      <c r="H72" s="397">
        <v>6156413.64</v>
      </c>
      <c r="I72" s="176"/>
      <c r="J72" s="176"/>
      <c r="K72" s="176"/>
      <c r="L72" s="176"/>
      <c r="M72" s="176"/>
      <c r="N72" s="175"/>
      <c r="O72" s="397"/>
      <c r="P72" s="303"/>
      <c r="Q72" s="303"/>
      <c r="R72" s="303"/>
    </row>
    <row r="73" spans="1:18" ht="21.75" customHeight="1">
      <c r="A73" s="157" t="s">
        <v>591</v>
      </c>
      <c r="B73" s="122"/>
      <c r="C73" s="122"/>
      <c r="D73" s="122"/>
      <c r="E73" s="122"/>
      <c r="F73" s="143"/>
      <c r="G73" s="175" t="s">
        <v>364</v>
      </c>
      <c r="H73" s="397"/>
      <c r="I73" s="143"/>
      <c r="J73" s="143"/>
      <c r="K73" s="143"/>
      <c r="L73" s="143"/>
      <c r="M73" s="143"/>
      <c r="N73" s="175"/>
      <c r="O73" s="397"/>
      <c r="P73" s="303"/>
      <c r="Q73" s="303"/>
      <c r="R73" s="303"/>
    </row>
    <row r="74" spans="1:18" ht="21.75" customHeight="1">
      <c r="A74" s="157" t="s">
        <v>137</v>
      </c>
      <c r="B74" s="176">
        <v>5124234.53</v>
      </c>
      <c r="C74" s="176">
        <v>467737.35</v>
      </c>
      <c r="D74" s="176">
        <v>243917.18</v>
      </c>
      <c r="E74" s="176">
        <v>320524.58</v>
      </c>
      <c r="F74" s="176">
        <f>SUM(B74:E74)</f>
        <v>6156413.64</v>
      </c>
      <c r="G74" s="175" t="s">
        <v>596</v>
      </c>
      <c r="H74" s="397">
        <v>498.58</v>
      </c>
      <c r="I74" s="318">
        <v>3773655.46</v>
      </c>
      <c r="J74" s="318">
        <v>0</v>
      </c>
      <c r="K74" s="318">
        <v>70547.31</v>
      </c>
      <c r="L74" s="318">
        <v>460274.66</v>
      </c>
      <c r="M74" s="318">
        <f>SUM(I74:L74)</f>
        <v>4304477.43</v>
      </c>
      <c r="N74" s="175" t="s">
        <v>465</v>
      </c>
      <c r="O74" s="397">
        <f>M74/N74</f>
        <v>12772.93005934718</v>
      </c>
      <c r="P74" s="303">
        <v>-30.08</v>
      </c>
      <c r="Q74" s="314">
        <v>-97.27</v>
      </c>
      <c r="R74" s="303">
        <v>2461.86</v>
      </c>
    </row>
    <row r="75" spans="1:18" ht="21.75" customHeight="1">
      <c r="A75" s="157"/>
      <c r="B75" s="122"/>
      <c r="C75" s="122"/>
      <c r="D75" s="122"/>
      <c r="E75" s="122"/>
      <c r="F75" s="143"/>
      <c r="G75" s="406" t="s">
        <v>923</v>
      </c>
      <c r="H75" s="397"/>
      <c r="I75" s="395"/>
      <c r="J75" s="395"/>
      <c r="K75" s="395"/>
      <c r="L75" s="395"/>
      <c r="M75" s="318"/>
      <c r="N75" s="406" t="s">
        <v>923</v>
      </c>
      <c r="O75" s="397"/>
      <c r="P75" s="303"/>
      <c r="Q75" s="303"/>
      <c r="R75" s="303"/>
    </row>
    <row r="76" spans="1:18" ht="21.75" customHeight="1">
      <c r="A76" s="157" t="s">
        <v>400</v>
      </c>
      <c r="B76" s="176">
        <v>3843175.89</v>
      </c>
      <c r="C76" s="176">
        <v>350803.01</v>
      </c>
      <c r="D76" s="176">
        <v>182937.89</v>
      </c>
      <c r="E76" s="176">
        <v>240393.43</v>
      </c>
      <c r="F76" s="176">
        <f>SUM(B76:E76)</f>
        <v>4617310.22</v>
      </c>
      <c r="G76" s="175" t="s">
        <v>742</v>
      </c>
      <c r="H76" s="397">
        <v>588.12</v>
      </c>
      <c r="I76" s="176"/>
      <c r="J76" s="176"/>
      <c r="K76" s="176"/>
      <c r="L76" s="176"/>
      <c r="M76" s="176"/>
      <c r="N76" s="175"/>
      <c r="O76" s="397"/>
      <c r="P76" s="303"/>
      <c r="Q76" s="303"/>
      <c r="R76" s="303"/>
    </row>
    <row r="77" spans="1:18" ht="21.75" customHeight="1">
      <c r="A77" s="157" t="s">
        <v>591</v>
      </c>
      <c r="B77" s="122"/>
      <c r="C77" s="122"/>
      <c r="D77" s="122"/>
      <c r="E77" s="122"/>
      <c r="F77" s="143"/>
      <c r="G77" s="175" t="s">
        <v>749</v>
      </c>
      <c r="H77" s="397"/>
      <c r="I77" s="143"/>
      <c r="J77" s="143"/>
      <c r="K77" s="143"/>
      <c r="L77" s="143"/>
      <c r="M77" s="143"/>
      <c r="N77" s="175"/>
      <c r="O77" s="397"/>
      <c r="P77" s="303"/>
      <c r="Q77" s="303"/>
      <c r="R77" s="303"/>
    </row>
    <row r="78" spans="1:18" ht="21.75" customHeight="1">
      <c r="A78" s="157" t="s">
        <v>138</v>
      </c>
      <c r="B78" s="176">
        <v>2562117.26</v>
      </c>
      <c r="C78" s="176">
        <v>233868.68</v>
      </c>
      <c r="D78" s="176">
        <v>121958.591578947</v>
      </c>
      <c r="E78" s="176">
        <v>160262.29</v>
      </c>
      <c r="F78" s="176">
        <f>SUM(B78:E78)</f>
        <v>3078206.821578947</v>
      </c>
      <c r="G78" s="175" t="s">
        <v>192</v>
      </c>
      <c r="H78" s="397">
        <v>40502.72</v>
      </c>
      <c r="I78" s="318">
        <v>1886827.74</v>
      </c>
      <c r="J78" s="395">
        <v>0</v>
      </c>
      <c r="K78" s="318">
        <v>35273.66</v>
      </c>
      <c r="L78" s="318">
        <v>230137.33</v>
      </c>
      <c r="M78" s="318">
        <f>SUM(I78:L78)</f>
        <v>2152238.73</v>
      </c>
      <c r="N78" s="175" t="s">
        <v>192</v>
      </c>
      <c r="O78" s="397">
        <f>M78/N78</f>
        <v>28318.930657894736</v>
      </c>
      <c r="P78" s="303">
        <v>-30.08</v>
      </c>
      <c r="Q78" s="303" t="s">
        <v>369</v>
      </c>
      <c r="R78" s="303">
        <v>-30.08</v>
      </c>
    </row>
    <row r="79" spans="1:18" ht="21.75" customHeight="1">
      <c r="A79" s="157"/>
      <c r="B79" s="122"/>
      <c r="C79" s="122"/>
      <c r="D79" s="122"/>
      <c r="E79" s="122"/>
      <c r="F79" s="143"/>
      <c r="G79" s="406" t="s">
        <v>593</v>
      </c>
      <c r="H79" s="397"/>
      <c r="I79" s="395"/>
      <c r="J79" s="395"/>
      <c r="K79" s="395"/>
      <c r="L79" s="395"/>
      <c r="M79" s="318"/>
      <c r="N79" s="175" t="s">
        <v>32</v>
      </c>
      <c r="O79" s="397"/>
      <c r="P79" s="303"/>
      <c r="Q79" s="303"/>
      <c r="R79" s="303"/>
    </row>
    <row r="80" spans="1:18" ht="21.75" customHeight="1">
      <c r="A80" s="157" t="s">
        <v>139</v>
      </c>
      <c r="B80" s="176">
        <v>2562117.26</v>
      </c>
      <c r="C80" s="176">
        <v>233868.67</v>
      </c>
      <c r="D80" s="176">
        <v>121958.59</v>
      </c>
      <c r="E80" s="176">
        <v>160262.29</v>
      </c>
      <c r="F80" s="176">
        <f>SUM(B80:E80)</f>
        <v>3078206.8099999996</v>
      </c>
      <c r="G80" s="175" t="s">
        <v>594</v>
      </c>
      <c r="H80" s="397">
        <v>6648.39</v>
      </c>
      <c r="I80" s="176"/>
      <c r="J80" s="176"/>
      <c r="K80" s="176"/>
      <c r="L80" s="176"/>
      <c r="M80" s="176"/>
      <c r="N80" s="175"/>
      <c r="O80" s="397"/>
      <c r="P80" s="303"/>
      <c r="Q80" s="303"/>
      <c r="R80" s="303"/>
    </row>
    <row r="81" spans="1:18" ht="21.75" customHeight="1">
      <c r="A81" s="157"/>
      <c r="B81" s="122"/>
      <c r="C81" s="122"/>
      <c r="D81" s="122"/>
      <c r="E81" s="122"/>
      <c r="F81" s="143"/>
      <c r="G81" s="406" t="s">
        <v>838</v>
      </c>
      <c r="H81" s="397"/>
      <c r="I81" s="143"/>
      <c r="J81" s="143"/>
      <c r="K81" s="143"/>
      <c r="L81" s="143"/>
      <c r="M81" s="143"/>
      <c r="N81" s="406"/>
      <c r="O81" s="397"/>
      <c r="P81" s="303"/>
      <c r="Q81" s="303"/>
      <c r="R81" s="303"/>
    </row>
    <row r="82" spans="1:18" ht="21.75" customHeight="1">
      <c r="A82" s="157" t="s">
        <v>140</v>
      </c>
      <c r="B82" s="176">
        <v>2562117.26</v>
      </c>
      <c r="C82" s="176">
        <v>233868.68</v>
      </c>
      <c r="D82" s="176">
        <v>121958.591578947</v>
      </c>
      <c r="E82" s="176">
        <v>160262.29</v>
      </c>
      <c r="F82" s="176">
        <f>SUM(B82:E82)</f>
        <v>3078206.821578947</v>
      </c>
      <c r="G82" s="175" t="s">
        <v>190</v>
      </c>
      <c r="H82" s="397">
        <v>9619.4</v>
      </c>
      <c r="I82" s="176"/>
      <c r="J82" s="176"/>
      <c r="K82" s="176"/>
      <c r="L82" s="176"/>
      <c r="M82" s="176"/>
      <c r="N82" s="175"/>
      <c r="O82" s="397"/>
      <c r="P82" s="303"/>
      <c r="Q82" s="303"/>
      <c r="R82" s="303"/>
    </row>
    <row r="83" spans="1:18" s="120" customFormat="1" ht="21.75" customHeight="1">
      <c r="A83" s="157" t="s">
        <v>595</v>
      </c>
      <c r="B83" s="122"/>
      <c r="C83" s="122"/>
      <c r="D83" s="122"/>
      <c r="E83" s="122"/>
      <c r="F83" s="143"/>
      <c r="G83" s="406" t="s">
        <v>838</v>
      </c>
      <c r="H83" s="397"/>
      <c r="I83" s="143"/>
      <c r="J83" s="143"/>
      <c r="K83" s="143"/>
      <c r="L83" s="143"/>
      <c r="M83" s="143"/>
      <c r="N83" s="406"/>
      <c r="O83" s="397"/>
      <c r="P83" s="303"/>
      <c r="Q83" s="303"/>
      <c r="R83" s="303"/>
    </row>
    <row r="84" spans="1:18" s="120" customFormat="1" ht="21.75" customHeight="1">
      <c r="A84" s="121" t="s">
        <v>143</v>
      </c>
      <c r="B84" s="122"/>
      <c r="C84" s="122"/>
      <c r="D84" s="122"/>
      <c r="E84" s="122"/>
      <c r="F84" s="143"/>
      <c r="G84" s="406"/>
      <c r="H84" s="397"/>
      <c r="I84" s="318">
        <v>1886827.73</v>
      </c>
      <c r="J84" s="318">
        <v>0</v>
      </c>
      <c r="K84" s="318">
        <v>35273.65</v>
      </c>
      <c r="L84" s="318">
        <v>230137.33</v>
      </c>
      <c r="M84" s="318">
        <f>SUM(I84:L84)</f>
        <v>2152238.71</v>
      </c>
      <c r="N84" s="175" t="s">
        <v>456</v>
      </c>
      <c r="O84" s="397">
        <f>M84/N84</f>
        <v>46787.79804347826</v>
      </c>
      <c r="P84" s="303"/>
      <c r="Q84" s="303"/>
      <c r="R84" s="303"/>
    </row>
    <row r="85" spans="1:18" s="120" customFormat="1" ht="21.75" customHeight="1">
      <c r="A85" s="121" t="s">
        <v>455</v>
      </c>
      <c r="B85" s="122"/>
      <c r="C85" s="122"/>
      <c r="D85" s="122"/>
      <c r="E85" s="122"/>
      <c r="F85" s="143"/>
      <c r="G85" s="406"/>
      <c r="H85" s="397"/>
      <c r="I85" s="395"/>
      <c r="J85" s="395"/>
      <c r="K85" s="395"/>
      <c r="L85" s="395"/>
      <c r="M85" s="318"/>
      <c r="N85" s="406" t="s">
        <v>838</v>
      </c>
      <c r="O85" s="397"/>
      <c r="P85" s="303"/>
      <c r="Q85" s="303"/>
      <c r="R85" s="303"/>
    </row>
    <row r="86" spans="1:18" s="120" customFormat="1" ht="21.75" customHeight="1">
      <c r="A86" s="157" t="s">
        <v>144</v>
      </c>
      <c r="B86" s="122"/>
      <c r="C86" s="122"/>
      <c r="D86" s="122"/>
      <c r="E86" s="122"/>
      <c r="F86" s="143"/>
      <c r="G86" s="406"/>
      <c r="H86" s="397"/>
      <c r="I86" s="393">
        <v>3773655.46</v>
      </c>
      <c r="J86" s="318">
        <v>0</v>
      </c>
      <c r="K86" s="393">
        <v>70547.31</v>
      </c>
      <c r="L86" s="393">
        <v>460274.66</v>
      </c>
      <c r="M86" s="318">
        <f>SUM(I86:L86)</f>
        <v>4304477.43</v>
      </c>
      <c r="N86" s="175" t="s">
        <v>459</v>
      </c>
      <c r="O86" s="397">
        <f>M86/N86</f>
        <v>4613.587813504822</v>
      </c>
      <c r="P86" s="303"/>
      <c r="Q86" s="303"/>
      <c r="R86" s="303"/>
    </row>
    <row r="87" spans="1:18" s="120" customFormat="1" ht="21.75" customHeight="1">
      <c r="A87" s="157" t="s">
        <v>141</v>
      </c>
      <c r="B87" s="122"/>
      <c r="C87" s="122"/>
      <c r="D87" s="122"/>
      <c r="E87" s="122"/>
      <c r="F87" s="143"/>
      <c r="G87" s="406"/>
      <c r="H87" s="397"/>
      <c r="I87" s="395"/>
      <c r="J87" s="395"/>
      <c r="K87" s="395"/>
      <c r="L87" s="395"/>
      <c r="M87" s="318"/>
      <c r="N87" s="406" t="s">
        <v>838</v>
      </c>
      <c r="O87" s="397"/>
      <c r="P87" s="303"/>
      <c r="Q87" s="303"/>
      <c r="R87" s="303"/>
    </row>
    <row r="88" spans="1:18" s="120" customFormat="1" ht="21.75" customHeight="1">
      <c r="A88" s="157" t="s">
        <v>145</v>
      </c>
      <c r="B88" s="122"/>
      <c r="C88" s="122"/>
      <c r="D88" s="122"/>
      <c r="E88" s="122"/>
      <c r="F88" s="143"/>
      <c r="G88" s="406"/>
      <c r="H88" s="397"/>
      <c r="I88" s="318">
        <v>1886827.73</v>
      </c>
      <c r="J88" s="318">
        <v>0</v>
      </c>
      <c r="K88" s="318">
        <v>35273.66</v>
      </c>
      <c r="L88" s="318">
        <v>230137.33</v>
      </c>
      <c r="M88" s="318">
        <f>SUM(I88:L88)</f>
        <v>2152238.7199999997</v>
      </c>
      <c r="N88" s="175" t="s">
        <v>587</v>
      </c>
      <c r="O88" s="397">
        <f>M88/N88</f>
        <v>14159.465263157894</v>
      </c>
      <c r="P88" s="303"/>
      <c r="Q88" s="303"/>
      <c r="R88" s="303"/>
    </row>
    <row r="89" spans="1:18" s="120" customFormat="1" ht="21.75" customHeight="1">
      <c r="A89" s="157" t="s">
        <v>901</v>
      </c>
      <c r="B89" s="122"/>
      <c r="C89" s="122"/>
      <c r="D89" s="122"/>
      <c r="E89" s="122"/>
      <c r="F89" s="143"/>
      <c r="G89" s="406"/>
      <c r="H89" s="397"/>
      <c r="I89" s="395"/>
      <c r="J89" s="395"/>
      <c r="K89" s="395"/>
      <c r="L89" s="395"/>
      <c r="M89" s="318"/>
      <c r="N89" s="406" t="s">
        <v>838</v>
      </c>
      <c r="O89" s="397"/>
      <c r="P89" s="303"/>
      <c r="Q89" s="303"/>
      <c r="R89" s="303"/>
    </row>
    <row r="90" spans="1:18" s="120" customFormat="1" ht="21.75" customHeight="1">
      <c r="A90" s="157" t="s">
        <v>146</v>
      </c>
      <c r="B90" s="122"/>
      <c r="C90" s="122"/>
      <c r="D90" s="122"/>
      <c r="E90" s="122"/>
      <c r="F90" s="143"/>
      <c r="G90" s="406"/>
      <c r="H90" s="397"/>
      <c r="I90" s="318">
        <v>1886827.73</v>
      </c>
      <c r="J90" s="318">
        <v>0</v>
      </c>
      <c r="K90" s="318">
        <v>35273.66</v>
      </c>
      <c r="L90" s="318">
        <v>230137.33</v>
      </c>
      <c r="M90" s="318">
        <f>SUM(I90:L90)</f>
        <v>2152238.7199999997</v>
      </c>
      <c r="N90" s="175" t="s">
        <v>464</v>
      </c>
      <c r="O90" s="397">
        <f>M90/N90</f>
        <v>4782.75271111111</v>
      </c>
      <c r="P90" s="303"/>
      <c r="Q90" s="303"/>
      <c r="R90" s="303"/>
    </row>
    <row r="91" spans="1:18" s="120" customFormat="1" ht="21.75" customHeight="1">
      <c r="A91" s="157" t="s">
        <v>142</v>
      </c>
      <c r="B91" s="122"/>
      <c r="C91" s="122"/>
      <c r="D91" s="122"/>
      <c r="E91" s="122"/>
      <c r="F91" s="143"/>
      <c r="G91" s="406"/>
      <c r="H91" s="397"/>
      <c r="I91" s="395"/>
      <c r="J91" s="395"/>
      <c r="K91" s="395"/>
      <c r="L91" s="395"/>
      <c r="M91" s="318"/>
      <c r="N91" s="406" t="s">
        <v>838</v>
      </c>
      <c r="O91" s="397"/>
      <c r="P91" s="303"/>
      <c r="Q91" s="303"/>
      <c r="R91" s="303"/>
    </row>
    <row r="92" spans="1:18" s="120" customFormat="1" ht="21.75" customHeight="1">
      <c r="A92" s="121" t="s">
        <v>147</v>
      </c>
      <c r="B92" s="122"/>
      <c r="C92" s="122"/>
      <c r="D92" s="122"/>
      <c r="E92" s="122"/>
      <c r="F92" s="143"/>
      <c r="G92" s="406"/>
      <c r="H92" s="397"/>
      <c r="I92" s="318">
        <v>7547310.92</v>
      </c>
      <c r="J92" s="318">
        <v>0</v>
      </c>
      <c r="K92" s="318">
        <v>141094.63</v>
      </c>
      <c r="L92" s="318">
        <v>920549.32</v>
      </c>
      <c r="M92" s="318">
        <f>SUM(I92:L92)</f>
        <v>8608954.87</v>
      </c>
      <c r="N92" s="175" t="s">
        <v>607</v>
      </c>
      <c r="O92" s="397">
        <f>M92/N92</f>
        <v>8608954.87</v>
      </c>
      <c r="P92" s="303"/>
      <c r="Q92" s="303"/>
      <c r="R92" s="303"/>
    </row>
    <row r="93" spans="1:18" s="120" customFormat="1" ht="21.75" customHeight="1">
      <c r="A93" s="157"/>
      <c r="B93" s="122"/>
      <c r="C93" s="122"/>
      <c r="D93" s="122"/>
      <c r="E93" s="122"/>
      <c r="F93" s="143"/>
      <c r="G93" s="406"/>
      <c r="H93" s="397"/>
      <c r="I93" s="395"/>
      <c r="J93" s="395"/>
      <c r="K93" s="395"/>
      <c r="L93" s="395"/>
      <c r="M93" s="318"/>
      <c r="N93" s="175" t="s">
        <v>364</v>
      </c>
      <c r="O93" s="397"/>
      <c r="P93" s="303"/>
      <c r="Q93" s="303"/>
      <c r="R93" s="303"/>
    </row>
    <row r="94" spans="1:18" s="120" customFormat="1" ht="21.75" customHeight="1">
      <c r="A94" s="152"/>
      <c r="B94" s="129"/>
      <c r="C94" s="129"/>
      <c r="D94" s="129"/>
      <c r="E94" s="129"/>
      <c r="F94" s="144"/>
      <c r="G94" s="422"/>
      <c r="H94" s="424"/>
      <c r="I94" s="396"/>
      <c r="J94" s="396"/>
      <c r="K94" s="396"/>
      <c r="L94" s="396"/>
      <c r="M94" s="431"/>
      <c r="N94" s="417"/>
      <c r="O94" s="424"/>
      <c r="P94" s="319"/>
      <c r="Q94" s="319"/>
      <c r="R94" s="319"/>
    </row>
    <row r="95" spans="1:18" s="120" customFormat="1" ht="21.75" customHeight="1">
      <c r="A95" s="157" t="s">
        <v>427</v>
      </c>
      <c r="B95" s="122"/>
      <c r="C95" s="122"/>
      <c r="D95" s="122"/>
      <c r="E95" s="122"/>
      <c r="F95" s="143"/>
      <c r="G95" s="406"/>
      <c r="H95" s="397"/>
      <c r="I95" s="318">
        <v>7547310.92</v>
      </c>
      <c r="J95" s="395">
        <v>0</v>
      </c>
      <c r="K95" s="318">
        <v>141094.63</v>
      </c>
      <c r="L95" s="318">
        <v>920549.32</v>
      </c>
      <c r="M95" s="318">
        <f>SUM(I95:L95)</f>
        <v>8608954.87</v>
      </c>
      <c r="N95" s="175" t="s">
        <v>742</v>
      </c>
      <c r="O95" s="397">
        <f>M95/N95</f>
        <v>1096.542462106738</v>
      </c>
      <c r="P95" s="303"/>
      <c r="Q95" s="303"/>
      <c r="R95" s="303"/>
    </row>
    <row r="96" spans="1:18" s="120" customFormat="1" ht="21.75" customHeight="1">
      <c r="A96" s="157" t="s">
        <v>148</v>
      </c>
      <c r="B96" s="122"/>
      <c r="C96" s="122"/>
      <c r="D96" s="122"/>
      <c r="E96" s="122"/>
      <c r="F96" s="143"/>
      <c r="G96" s="406"/>
      <c r="H96" s="397"/>
      <c r="I96" s="395"/>
      <c r="J96" s="395"/>
      <c r="K96" s="395"/>
      <c r="L96" s="395"/>
      <c r="M96" s="318"/>
      <c r="N96" s="406" t="s">
        <v>749</v>
      </c>
      <c r="O96" s="397"/>
      <c r="P96" s="303"/>
      <c r="Q96" s="303"/>
      <c r="R96" s="303"/>
    </row>
    <row r="97" spans="1:18" s="120" customFormat="1" ht="21.75" customHeight="1">
      <c r="A97" s="152" t="s">
        <v>149</v>
      </c>
      <c r="B97" s="129"/>
      <c r="C97" s="129"/>
      <c r="D97" s="129"/>
      <c r="E97" s="129"/>
      <c r="F97" s="144"/>
      <c r="G97" s="422"/>
      <c r="H97" s="424"/>
      <c r="I97" s="144"/>
      <c r="J97" s="144"/>
      <c r="K97" s="144"/>
      <c r="L97" s="144"/>
      <c r="M97" s="144"/>
      <c r="N97" s="422"/>
      <c r="O97" s="424"/>
      <c r="P97" s="319"/>
      <c r="Q97" s="319"/>
      <c r="R97" s="319"/>
    </row>
    <row r="98" spans="1:18" ht="21.75" customHeight="1">
      <c r="A98" s="109" t="s">
        <v>752</v>
      </c>
      <c r="B98" s="143"/>
      <c r="C98" s="122"/>
      <c r="D98" s="122"/>
      <c r="E98" s="122"/>
      <c r="F98" s="143"/>
      <c r="G98" s="175"/>
      <c r="H98" s="176"/>
      <c r="I98" s="143"/>
      <c r="J98" s="143"/>
      <c r="K98" s="143"/>
      <c r="L98" s="143"/>
      <c r="M98" s="143"/>
      <c r="N98" s="175"/>
      <c r="O98" s="176"/>
      <c r="P98" s="303"/>
      <c r="Q98" s="303"/>
      <c r="R98" s="303"/>
    </row>
    <row r="99" spans="1:18" s="120" customFormat="1" ht="21.75" customHeight="1">
      <c r="A99" s="157" t="s">
        <v>128</v>
      </c>
      <c r="B99" s="176">
        <v>1048247.38</v>
      </c>
      <c r="C99" s="176">
        <v>106770.95</v>
      </c>
      <c r="D99" s="176">
        <v>56517.23</v>
      </c>
      <c r="E99" s="176">
        <v>38456.67</v>
      </c>
      <c r="F99" s="176">
        <f>SUM(B99:E99)</f>
        <v>1249992.23</v>
      </c>
      <c r="G99" s="175" t="s">
        <v>742</v>
      </c>
      <c r="H99" s="397">
        <v>159.21</v>
      </c>
      <c r="I99" s="176"/>
      <c r="J99" s="176"/>
      <c r="K99" s="176"/>
      <c r="L99" s="176"/>
      <c r="M99" s="176"/>
      <c r="N99" s="175"/>
      <c r="O99" s="397"/>
      <c r="P99" s="303"/>
      <c r="Q99" s="314"/>
      <c r="R99" s="303"/>
    </row>
    <row r="100" spans="1:18" s="120" customFormat="1" ht="21.75" customHeight="1">
      <c r="A100" s="157" t="s">
        <v>129</v>
      </c>
      <c r="B100" s="122"/>
      <c r="C100" s="122"/>
      <c r="D100" s="122"/>
      <c r="E100" s="122"/>
      <c r="F100" s="143"/>
      <c r="G100" s="175" t="s">
        <v>749</v>
      </c>
      <c r="H100" s="397"/>
      <c r="I100" s="143"/>
      <c r="J100" s="143"/>
      <c r="K100" s="143"/>
      <c r="L100" s="143"/>
      <c r="M100" s="143"/>
      <c r="N100" s="175"/>
      <c r="O100" s="397"/>
      <c r="P100" s="303"/>
      <c r="Q100" s="314"/>
      <c r="R100" s="303"/>
    </row>
    <row r="101" spans="1:18" s="120" customFormat="1" ht="21.75" customHeight="1">
      <c r="A101" s="157" t="s">
        <v>130</v>
      </c>
      <c r="B101" s="176">
        <v>1048247.38</v>
      </c>
      <c r="C101" s="176">
        <v>106770.95</v>
      </c>
      <c r="D101" s="176">
        <v>56517.23</v>
      </c>
      <c r="E101" s="176">
        <v>38456.67</v>
      </c>
      <c r="F101" s="176">
        <f>SUM(B101:E101)</f>
        <v>1249992.23</v>
      </c>
      <c r="G101" s="175" t="s">
        <v>742</v>
      </c>
      <c r="H101" s="397">
        <v>159.21</v>
      </c>
      <c r="I101" s="176"/>
      <c r="J101" s="176"/>
      <c r="K101" s="176"/>
      <c r="L101" s="176"/>
      <c r="M101" s="176"/>
      <c r="N101" s="175"/>
      <c r="O101" s="397"/>
      <c r="P101" s="303"/>
      <c r="Q101" s="314"/>
      <c r="R101" s="303"/>
    </row>
    <row r="102" spans="1:18" s="120" customFormat="1" ht="21.75" customHeight="1">
      <c r="A102" s="157" t="s">
        <v>402</v>
      </c>
      <c r="B102" s="122"/>
      <c r="C102" s="122"/>
      <c r="D102" s="122"/>
      <c r="E102" s="122"/>
      <c r="F102" s="143"/>
      <c r="G102" s="175" t="s">
        <v>749</v>
      </c>
      <c r="H102" s="397"/>
      <c r="I102" s="143"/>
      <c r="J102" s="143"/>
      <c r="K102" s="143"/>
      <c r="L102" s="143"/>
      <c r="M102" s="143"/>
      <c r="N102" s="175"/>
      <c r="O102" s="397"/>
      <c r="P102" s="303"/>
      <c r="Q102" s="314"/>
      <c r="R102" s="303"/>
    </row>
    <row r="103" spans="1:18" s="120" customFormat="1" ht="21.75" customHeight="1">
      <c r="A103" s="157" t="s">
        <v>131</v>
      </c>
      <c r="B103" s="176">
        <v>3144742.14</v>
      </c>
      <c r="C103" s="176">
        <v>320312.85</v>
      </c>
      <c r="D103" s="176">
        <v>169551.7</v>
      </c>
      <c r="E103" s="176">
        <v>115370</v>
      </c>
      <c r="F103" s="176">
        <f>SUM(B103:E103)</f>
        <v>3749976.6900000004</v>
      </c>
      <c r="G103" s="175" t="s">
        <v>375</v>
      </c>
      <c r="H103" s="397">
        <v>2083.32</v>
      </c>
      <c r="I103" s="176"/>
      <c r="J103" s="176"/>
      <c r="K103" s="176"/>
      <c r="L103" s="176"/>
      <c r="M103" s="176"/>
      <c r="N103" s="175"/>
      <c r="O103" s="397"/>
      <c r="P103" s="303"/>
      <c r="Q103" s="314"/>
      <c r="R103" s="303"/>
    </row>
    <row r="104" spans="1:18" s="120" customFormat="1" ht="21.75" customHeight="1">
      <c r="A104" s="157" t="s">
        <v>377</v>
      </c>
      <c r="B104" s="122"/>
      <c r="C104" s="122"/>
      <c r="D104" s="122"/>
      <c r="E104" s="122"/>
      <c r="F104" s="143"/>
      <c r="G104" s="175" t="s">
        <v>749</v>
      </c>
      <c r="H104" s="397"/>
      <c r="I104" s="143"/>
      <c r="J104" s="143"/>
      <c r="K104" s="143"/>
      <c r="L104" s="143"/>
      <c r="M104" s="143"/>
      <c r="N104" s="175"/>
      <c r="O104" s="397"/>
      <c r="P104" s="303"/>
      <c r="Q104" s="314"/>
      <c r="R104" s="303"/>
    </row>
    <row r="105" spans="1:18" s="120" customFormat="1" ht="21.75" customHeight="1">
      <c r="A105" s="157" t="s">
        <v>401</v>
      </c>
      <c r="B105" s="176">
        <v>2096494.76</v>
      </c>
      <c r="C105" s="176">
        <v>213541.9</v>
      </c>
      <c r="D105" s="176">
        <v>113034.47</v>
      </c>
      <c r="E105" s="176">
        <v>76913.33</v>
      </c>
      <c r="F105" s="176">
        <f>SUM(B105:E105)</f>
        <v>2499984.4600000004</v>
      </c>
      <c r="G105" s="175" t="s">
        <v>132</v>
      </c>
      <c r="H105" s="397">
        <v>2380.94</v>
      </c>
      <c r="I105" s="176"/>
      <c r="J105" s="176"/>
      <c r="K105" s="176"/>
      <c r="L105" s="176"/>
      <c r="M105" s="176"/>
      <c r="N105" s="175"/>
      <c r="O105" s="397"/>
      <c r="P105" s="303"/>
      <c r="Q105" s="314"/>
      <c r="R105" s="303"/>
    </row>
    <row r="106" spans="1:18" s="120" customFormat="1" ht="21.75" customHeight="1">
      <c r="A106" s="157" t="s">
        <v>937</v>
      </c>
      <c r="B106" s="122"/>
      <c r="C106" s="122"/>
      <c r="D106" s="122"/>
      <c r="E106" s="122"/>
      <c r="F106" s="143"/>
      <c r="G106" s="175" t="s">
        <v>749</v>
      </c>
      <c r="H106" s="397"/>
      <c r="I106" s="143"/>
      <c r="J106" s="143"/>
      <c r="K106" s="143"/>
      <c r="L106" s="143"/>
      <c r="M106" s="143"/>
      <c r="N106" s="175"/>
      <c r="O106" s="397"/>
      <c r="P106" s="303"/>
      <c r="Q106" s="314"/>
      <c r="R106" s="303"/>
    </row>
    <row r="107" spans="1:18" s="120" customFormat="1" ht="21.75" customHeight="1">
      <c r="A107" s="157" t="s">
        <v>133</v>
      </c>
      <c r="B107" s="176">
        <v>8385979.03</v>
      </c>
      <c r="C107" s="176">
        <v>854167.6</v>
      </c>
      <c r="D107" s="176">
        <v>452137.86</v>
      </c>
      <c r="E107" s="176">
        <v>307653.34</v>
      </c>
      <c r="F107" s="176">
        <f>SUM(B107:E107)</f>
        <v>9999937.83</v>
      </c>
      <c r="G107" s="175" t="s">
        <v>742</v>
      </c>
      <c r="H107" s="397">
        <v>1273.72</v>
      </c>
      <c r="I107" s="176"/>
      <c r="J107" s="176"/>
      <c r="K107" s="176"/>
      <c r="L107" s="176"/>
      <c r="M107" s="176"/>
      <c r="N107" s="175"/>
      <c r="O107" s="397"/>
      <c r="P107" s="303"/>
      <c r="Q107" s="314"/>
      <c r="R107" s="303"/>
    </row>
    <row r="108" spans="1:18" s="120" customFormat="1" ht="21.75" customHeight="1">
      <c r="A108" s="157" t="s">
        <v>12</v>
      </c>
      <c r="B108" s="122"/>
      <c r="C108" s="122"/>
      <c r="D108" s="122"/>
      <c r="E108" s="122"/>
      <c r="F108" s="143"/>
      <c r="G108" s="175" t="s">
        <v>749</v>
      </c>
      <c r="H108" s="397"/>
      <c r="I108" s="143"/>
      <c r="J108" s="143"/>
      <c r="K108" s="143"/>
      <c r="L108" s="143"/>
      <c r="M108" s="143"/>
      <c r="N108" s="175"/>
      <c r="O108" s="397"/>
      <c r="P108" s="303"/>
      <c r="Q108" s="314"/>
      <c r="R108" s="303"/>
    </row>
    <row r="109" spans="1:18" s="120" customFormat="1" ht="21.75" customHeight="1">
      <c r="A109" s="157" t="s">
        <v>150</v>
      </c>
      <c r="B109" s="176">
        <v>4192989.52</v>
      </c>
      <c r="C109" s="176">
        <v>427083.8</v>
      </c>
      <c r="D109" s="176">
        <v>226068.93</v>
      </c>
      <c r="E109" s="176">
        <v>153826.67</v>
      </c>
      <c r="F109" s="176">
        <f>SUM(B109:E109)</f>
        <v>4999968.92</v>
      </c>
      <c r="G109" s="175" t="s">
        <v>417</v>
      </c>
      <c r="H109" s="397">
        <v>5252.07</v>
      </c>
      <c r="I109" s="176"/>
      <c r="J109" s="176"/>
      <c r="K109" s="176"/>
      <c r="L109" s="176"/>
      <c r="M109" s="176"/>
      <c r="N109" s="175"/>
      <c r="O109" s="397"/>
      <c r="P109" s="303"/>
      <c r="Q109" s="314"/>
      <c r="R109" s="303"/>
    </row>
    <row r="110" spans="1:18" s="120" customFormat="1" ht="21.75" customHeight="1">
      <c r="A110" s="157" t="s">
        <v>710</v>
      </c>
      <c r="B110" s="122"/>
      <c r="C110" s="122"/>
      <c r="D110" s="122"/>
      <c r="E110" s="122"/>
      <c r="F110" s="143"/>
      <c r="G110" s="175" t="s">
        <v>134</v>
      </c>
      <c r="H110" s="397"/>
      <c r="I110" s="143"/>
      <c r="J110" s="143"/>
      <c r="K110" s="143"/>
      <c r="L110" s="143"/>
      <c r="M110" s="143"/>
      <c r="N110" s="175"/>
      <c r="O110" s="397"/>
      <c r="P110" s="303"/>
      <c r="Q110" s="314"/>
      <c r="R110" s="303"/>
    </row>
    <row r="111" spans="1:18" s="120" customFormat="1" ht="21.75" customHeight="1">
      <c r="A111" s="157" t="s">
        <v>711</v>
      </c>
      <c r="B111" s="143"/>
      <c r="C111" s="122"/>
      <c r="D111" s="122"/>
      <c r="E111" s="122"/>
      <c r="F111" s="143"/>
      <c r="G111" s="175"/>
      <c r="H111" s="397"/>
      <c r="I111" s="143"/>
      <c r="J111" s="143"/>
      <c r="K111" s="143"/>
      <c r="L111" s="143"/>
      <c r="M111" s="143"/>
      <c r="N111" s="175"/>
      <c r="O111" s="397"/>
      <c r="P111" s="303"/>
      <c r="Q111" s="314"/>
      <c r="R111" s="303"/>
    </row>
    <row r="112" spans="1:18" s="120" customFormat="1" ht="21.75" customHeight="1">
      <c r="A112" s="157" t="s">
        <v>135</v>
      </c>
      <c r="B112" s="176">
        <v>1048247.38</v>
      </c>
      <c r="C112" s="176">
        <v>106770.95</v>
      </c>
      <c r="D112" s="176">
        <v>56517.23</v>
      </c>
      <c r="E112" s="176">
        <v>38456.67</v>
      </c>
      <c r="F112" s="176">
        <f>SUM(B112:E112)</f>
        <v>1249992.23</v>
      </c>
      <c r="G112" s="175" t="s">
        <v>416</v>
      </c>
      <c r="H112" s="397">
        <v>30487.62</v>
      </c>
      <c r="I112" s="176"/>
      <c r="J112" s="176"/>
      <c r="K112" s="176"/>
      <c r="L112" s="176"/>
      <c r="M112" s="176"/>
      <c r="N112" s="175"/>
      <c r="O112" s="397"/>
      <c r="P112" s="303"/>
      <c r="Q112" s="314"/>
      <c r="R112" s="303"/>
    </row>
    <row r="113" spans="1:18" s="120" customFormat="1" ht="21.75" customHeight="1">
      <c r="A113" s="157" t="s">
        <v>378</v>
      </c>
      <c r="B113" s="122"/>
      <c r="C113" s="122"/>
      <c r="D113" s="122"/>
      <c r="E113" s="122"/>
      <c r="F113" s="143"/>
      <c r="G113" s="175" t="s">
        <v>749</v>
      </c>
      <c r="H113" s="397"/>
      <c r="I113" s="143"/>
      <c r="J113" s="143"/>
      <c r="K113" s="143"/>
      <c r="L113" s="143"/>
      <c r="M113" s="143"/>
      <c r="N113" s="175"/>
      <c r="O113" s="397"/>
      <c r="P113" s="303"/>
      <c r="Q113" s="314"/>
      <c r="R113" s="303"/>
    </row>
    <row r="114" spans="1:18" s="120" customFormat="1" ht="21.75" customHeight="1">
      <c r="A114" s="157" t="s">
        <v>151</v>
      </c>
      <c r="B114" s="122"/>
      <c r="C114" s="122"/>
      <c r="D114" s="122"/>
      <c r="E114" s="122"/>
      <c r="F114" s="143"/>
      <c r="G114" s="175"/>
      <c r="H114" s="397"/>
      <c r="I114" s="318">
        <v>2247231.45</v>
      </c>
      <c r="J114" s="318">
        <v>26790.9</v>
      </c>
      <c r="K114" s="318">
        <v>68736.75</v>
      </c>
      <c r="L114" s="318">
        <v>265847.27</v>
      </c>
      <c r="M114" s="318">
        <f>SUM(I114:L114)</f>
        <v>2608606.37</v>
      </c>
      <c r="N114" s="175" t="s">
        <v>34</v>
      </c>
      <c r="O114" s="397">
        <f>M114/N114</f>
        <v>2406.4634409594096</v>
      </c>
      <c r="P114" s="303"/>
      <c r="Q114" s="314"/>
      <c r="R114" s="303"/>
    </row>
    <row r="115" spans="1:18" s="120" customFormat="1" ht="21.75" customHeight="1">
      <c r="A115" s="157"/>
      <c r="B115" s="122"/>
      <c r="C115" s="122"/>
      <c r="D115" s="122"/>
      <c r="E115" s="122"/>
      <c r="F115" s="143"/>
      <c r="G115" s="175"/>
      <c r="H115" s="397"/>
      <c r="I115" s="395"/>
      <c r="J115" s="395"/>
      <c r="K115" s="395"/>
      <c r="L115" s="395"/>
      <c r="M115" s="318"/>
      <c r="N115" s="406" t="s">
        <v>838</v>
      </c>
      <c r="O115" s="397"/>
      <c r="P115" s="303"/>
      <c r="Q115" s="314"/>
      <c r="R115" s="303"/>
    </row>
    <row r="116" spans="1:18" s="120" customFormat="1" ht="21.75" customHeight="1">
      <c r="A116" s="157" t="s">
        <v>152</v>
      </c>
      <c r="B116" s="122"/>
      <c r="C116" s="122"/>
      <c r="D116" s="122"/>
      <c r="E116" s="122"/>
      <c r="F116" s="143"/>
      <c r="G116" s="175"/>
      <c r="H116" s="397"/>
      <c r="I116" s="318">
        <v>2247231.45</v>
      </c>
      <c r="J116" s="395">
        <v>26790.9</v>
      </c>
      <c r="K116" s="318">
        <v>68736.75</v>
      </c>
      <c r="L116" s="318">
        <v>265847.27</v>
      </c>
      <c r="M116" s="318">
        <f>SUM(I116:L116)</f>
        <v>2608606.37</v>
      </c>
      <c r="N116" s="175" t="s">
        <v>480</v>
      </c>
      <c r="O116" s="397">
        <f aca="true" t="shared" si="0" ref="O116:O138">M116/N116</f>
        <v>26892.849175257732</v>
      </c>
      <c r="P116" s="303"/>
      <c r="Q116" s="314"/>
      <c r="R116" s="303"/>
    </row>
    <row r="117" spans="1:18" s="120" customFormat="1" ht="21.75" customHeight="1">
      <c r="A117" s="152" t="s">
        <v>153</v>
      </c>
      <c r="B117" s="129"/>
      <c r="C117" s="129"/>
      <c r="D117" s="129"/>
      <c r="E117" s="129"/>
      <c r="F117" s="144"/>
      <c r="G117" s="417"/>
      <c r="H117" s="424"/>
      <c r="I117" s="396"/>
      <c r="J117" s="396"/>
      <c r="K117" s="396"/>
      <c r="L117" s="396"/>
      <c r="M117" s="431"/>
      <c r="N117" s="422" t="s">
        <v>838</v>
      </c>
      <c r="O117" s="424"/>
      <c r="P117" s="319"/>
      <c r="Q117" s="353"/>
      <c r="R117" s="319"/>
    </row>
    <row r="118" spans="1:18" s="120" customFormat="1" ht="21.75" customHeight="1">
      <c r="A118" s="157" t="s">
        <v>155</v>
      </c>
      <c r="B118" s="122"/>
      <c r="C118" s="122"/>
      <c r="D118" s="122"/>
      <c r="E118" s="122"/>
      <c r="F118" s="143"/>
      <c r="G118" s="175"/>
      <c r="H118" s="397"/>
      <c r="I118" s="318">
        <v>1123615.72</v>
      </c>
      <c r="J118" s="318">
        <v>13395.45</v>
      </c>
      <c r="K118" s="318">
        <v>34368.37</v>
      </c>
      <c r="L118" s="318">
        <v>132923.63</v>
      </c>
      <c r="M118" s="318">
        <f>SUM(I118:L118)</f>
        <v>1304303.17</v>
      </c>
      <c r="N118" s="175" t="s">
        <v>259</v>
      </c>
      <c r="O118" s="397">
        <f t="shared" si="0"/>
        <v>186329.0242857143</v>
      </c>
      <c r="P118" s="303"/>
      <c r="Q118" s="314"/>
      <c r="R118" s="303"/>
    </row>
    <row r="119" spans="1:18" s="120" customFormat="1" ht="21.75" customHeight="1">
      <c r="A119" s="157" t="s">
        <v>154</v>
      </c>
      <c r="B119" s="122"/>
      <c r="C119" s="122"/>
      <c r="D119" s="122"/>
      <c r="E119" s="122"/>
      <c r="F119" s="143"/>
      <c r="G119" s="175"/>
      <c r="H119" s="397"/>
      <c r="I119" s="395"/>
      <c r="J119" s="395"/>
      <c r="K119" s="395"/>
      <c r="L119" s="395"/>
      <c r="M119" s="318"/>
      <c r="N119" s="175" t="s">
        <v>749</v>
      </c>
      <c r="O119" s="397"/>
      <c r="P119" s="303"/>
      <c r="Q119" s="314"/>
      <c r="R119" s="303"/>
    </row>
    <row r="120" spans="1:18" s="120" customFormat="1" ht="21.75" customHeight="1">
      <c r="A120" s="157" t="s">
        <v>156</v>
      </c>
      <c r="B120" s="122"/>
      <c r="C120" s="122"/>
      <c r="D120" s="122"/>
      <c r="E120" s="122"/>
      <c r="F120" s="143"/>
      <c r="G120" s="175"/>
      <c r="H120" s="397"/>
      <c r="I120" s="318">
        <v>2247231.45</v>
      </c>
      <c r="J120" s="395">
        <v>26790.9</v>
      </c>
      <c r="K120" s="318">
        <v>68736.75</v>
      </c>
      <c r="L120" s="318">
        <v>265847.27</v>
      </c>
      <c r="M120" s="318">
        <f>SUM(I120:L120)</f>
        <v>2608606.37</v>
      </c>
      <c r="N120" s="175" t="s">
        <v>485</v>
      </c>
      <c r="O120" s="397">
        <f t="shared" si="0"/>
        <v>237146.03363636366</v>
      </c>
      <c r="P120" s="303"/>
      <c r="Q120" s="314"/>
      <c r="R120" s="303"/>
    </row>
    <row r="121" spans="1:18" s="120" customFormat="1" ht="21.75" customHeight="1">
      <c r="A121" s="157" t="s">
        <v>937</v>
      </c>
      <c r="B121" s="122"/>
      <c r="C121" s="122"/>
      <c r="D121" s="122"/>
      <c r="E121" s="122"/>
      <c r="F121" s="143"/>
      <c r="G121" s="175"/>
      <c r="H121" s="397"/>
      <c r="I121" s="395"/>
      <c r="J121" s="395"/>
      <c r="K121" s="395"/>
      <c r="L121" s="395"/>
      <c r="M121" s="318"/>
      <c r="N121" s="175" t="s">
        <v>749</v>
      </c>
      <c r="O121" s="397"/>
      <c r="P121" s="303"/>
      <c r="Q121" s="314"/>
      <c r="R121" s="303"/>
    </row>
    <row r="122" spans="1:18" s="120" customFormat="1" ht="21.75" customHeight="1">
      <c r="A122" s="157" t="s">
        <v>157</v>
      </c>
      <c r="B122" s="122"/>
      <c r="C122" s="122"/>
      <c r="D122" s="122"/>
      <c r="E122" s="122"/>
      <c r="F122" s="143"/>
      <c r="G122" s="175"/>
      <c r="H122" s="397"/>
      <c r="I122" s="318">
        <v>1123615.72</v>
      </c>
      <c r="J122" s="395">
        <v>13395.45</v>
      </c>
      <c r="K122" s="318">
        <v>34368.37</v>
      </c>
      <c r="L122" s="318">
        <v>132923.63</v>
      </c>
      <c r="M122" s="318">
        <f>SUM(I122:L122)</f>
        <v>1304303.17</v>
      </c>
      <c r="N122" s="175" t="s">
        <v>742</v>
      </c>
      <c r="O122" s="397">
        <f t="shared" si="0"/>
        <v>166.13210673799514</v>
      </c>
      <c r="P122" s="303"/>
      <c r="Q122" s="314"/>
      <c r="R122" s="303"/>
    </row>
    <row r="123" spans="1:18" s="120" customFormat="1" ht="21.75" customHeight="1">
      <c r="A123" s="157"/>
      <c r="B123" s="122"/>
      <c r="C123" s="122"/>
      <c r="D123" s="122"/>
      <c r="E123" s="122"/>
      <c r="F123" s="143"/>
      <c r="G123" s="175"/>
      <c r="H123" s="397"/>
      <c r="I123" s="395"/>
      <c r="J123" s="395"/>
      <c r="K123" s="395"/>
      <c r="L123" s="395"/>
      <c r="M123" s="318"/>
      <c r="N123" s="175" t="s">
        <v>749</v>
      </c>
      <c r="O123" s="397"/>
      <c r="P123" s="303"/>
      <c r="Q123" s="314"/>
      <c r="R123" s="303"/>
    </row>
    <row r="124" spans="1:18" s="120" customFormat="1" ht="21.75" customHeight="1">
      <c r="A124" s="157" t="s">
        <v>158</v>
      </c>
      <c r="B124" s="122"/>
      <c r="C124" s="122"/>
      <c r="D124" s="122"/>
      <c r="E124" s="122"/>
      <c r="F124" s="143"/>
      <c r="G124" s="175"/>
      <c r="H124" s="397"/>
      <c r="I124" s="318">
        <v>1123615.72</v>
      </c>
      <c r="J124" s="318">
        <v>13395.45</v>
      </c>
      <c r="K124" s="318">
        <v>34368.37</v>
      </c>
      <c r="L124" s="318">
        <v>132923.63</v>
      </c>
      <c r="M124" s="318">
        <f>SUM(I124:L124)</f>
        <v>1304303.17</v>
      </c>
      <c r="N124" s="175" t="s">
        <v>24</v>
      </c>
      <c r="O124" s="397">
        <f t="shared" si="0"/>
        <v>167.75603472668809</v>
      </c>
      <c r="P124" s="303"/>
      <c r="Q124" s="314"/>
      <c r="R124" s="303"/>
    </row>
    <row r="125" spans="1:18" s="120" customFormat="1" ht="21.75" customHeight="1">
      <c r="A125" s="157" t="s">
        <v>159</v>
      </c>
      <c r="B125" s="122"/>
      <c r="C125" s="122"/>
      <c r="D125" s="122"/>
      <c r="E125" s="122"/>
      <c r="F125" s="143"/>
      <c r="G125" s="175"/>
      <c r="H125" s="397"/>
      <c r="I125" s="318"/>
      <c r="J125" s="395"/>
      <c r="K125" s="395"/>
      <c r="L125" s="395"/>
      <c r="M125" s="318"/>
      <c r="N125" s="175" t="s">
        <v>134</v>
      </c>
      <c r="O125" s="397"/>
      <c r="P125" s="303"/>
      <c r="Q125" s="314"/>
      <c r="R125" s="303"/>
    </row>
    <row r="126" spans="1:18" s="120" customFormat="1" ht="21.75" customHeight="1">
      <c r="A126" s="157" t="s">
        <v>160</v>
      </c>
      <c r="B126" s="122"/>
      <c r="C126" s="122"/>
      <c r="D126" s="122"/>
      <c r="E126" s="122"/>
      <c r="F126" s="143"/>
      <c r="G126" s="175"/>
      <c r="H126" s="397"/>
      <c r="I126" s="318">
        <v>2247231.44</v>
      </c>
      <c r="J126" s="395">
        <v>26790.9</v>
      </c>
      <c r="K126" s="318">
        <v>68736.75</v>
      </c>
      <c r="L126" s="318">
        <v>265847.27</v>
      </c>
      <c r="M126" s="318">
        <f>SUM(I126:L126)</f>
        <v>2608606.36</v>
      </c>
      <c r="N126" s="175" t="s">
        <v>27</v>
      </c>
      <c r="O126" s="397">
        <f t="shared" si="0"/>
        <v>299.59875502469276</v>
      </c>
      <c r="P126" s="303"/>
      <c r="Q126" s="314"/>
      <c r="R126" s="303"/>
    </row>
    <row r="127" spans="1:18" s="120" customFormat="1" ht="21.75" customHeight="1">
      <c r="A127" s="157"/>
      <c r="B127" s="122"/>
      <c r="C127" s="122"/>
      <c r="D127" s="122"/>
      <c r="E127" s="122"/>
      <c r="F127" s="143"/>
      <c r="G127" s="175"/>
      <c r="H127" s="397"/>
      <c r="I127" s="395"/>
      <c r="J127" s="395"/>
      <c r="K127" s="395"/>
      <c r="L127" s="395"/>
      <c r="M127" s="318"/>
      <c r="N127" s="175" t="s">
        <v>749</v>
      </c>
      <c r="O127" s="397"/>
      <c r="P127" s="303"/>
      <c r="Q127" s="314"/>
      <c r="R127" s="303"/>
    </row>
    <row r="128" spans="1:18" s="120" customFormat="1" ht="21.75" customHeight="1">
      <c r="A128" s="157" t="s">
        <v>615</v>
      </c>
      <c r="B128" s="122"/>
      <c r="C128" s="122"/>
      <c r="D128" s="122"/>
      <c r="E128" s="122"/>
      <c r="F128" s="143"/>
      <c r="G128" s="175"/>
      <c r="H128" s="397"/>
      <c r="I128" s="318">
        <v>1123615.72</v>
      </c>
      <c r="J128" s="318">
        <v>13395.45</v>
      </c>
      <c r="K128" s="318">
        <v>34368.37</v>
      </c>
      <c r="L128" s="318">
        <v>132923.63</v>
      </c>
      <c r="M128" s="318">
        <f>SUM(I128:L128)</f>
        <v>1304303.17</v>
      </c>
      <c r="N128" s="175" t="s">
        <v>439</v>
      </c>
      <c r="O128" s="397">
        <f t="shared" si="0"/>
        <v>6331.568786407766</v>
      </c>
      <c r="P128" s="303"/>
      <c r="Q128" s="314"/>
      <c r="R128" s="303"/>
    </row>
    <row r="129" spans="1:18" s="120" customFormat="1" ht="21.75" customHeight="1">
      <c r="A129" s="157" t="s">
        <v>614</v>
      </c>
      <c r="B129" s="122"/>
      <c r="C129" s="122"/>
      <c r="D129" s="122"/>
      <c r="E129" s="122"/>
      <c r="F129" s="143"/>
      <c r="G129" s="175"/>
      <c r="H129" s="397"/>
      <c r="I129" s="395"/>
      <c r="J129" s="395"/>
      <c r="K129" s="395"/>
      <c r="L129" s="395"/>
      <c r="M129" s="318"/>
      <c r="N129" s="175" t="s">
        <v>749</v>
      </c>
      <c r="O129" s="397"/>
      <c r="P129" s="303"/>
      <c r="Q129" s="314"/>
      <c r="R129" s="303"/>
    </row>
    <row r="130" spans="1:18" s="120" customFormat="1" ht="21.75" customHeight="1">
      <c r="A130" s="157" t="s">
        <v>616</v>
      </c>
      <c r="B130" s="122"/>
      <c r="C130" s="122"/>
      <c r="D130" s="122"/>
      <c r="E130" s="122"/>
      <c r="F130" s="143"/>
      <c r="G130" s="175"/>
      <c r="H130" s="397"/>
      <c r="I130" s="318">
        <v>1123615.72</v>
      </c>
      <c r="J130" s="395">
        <v>13395.45</v>
      </c>
      <c r="K130" s="318">
        <v>34368.37</v>
      </c>
      <c r="L130" s="318">
        <v>132923.63</v>
      </c>
      <c r="M130" s="318">
        <f>SUM(I130:L130)</f>
        <v>1304303.17</v>
      </c>
      <c r="N130" s="175" t="s">
        <v>607</v>
      </c>
      <c r="O130" s="397">
        <f t="shared" si="0"/>
        <v>1304303.17</v>
      </c>
      <c r="P130" s="303"/>
      <c r="Q130" s="314"/>
      <c r="R130" s="303"/>
    </row>
    <row r="131" spans="1:18" s="120" customFormat="1" ht="21.75" customHeight="1">
      <c r="A131" s="157"/>
      <c r="B131" s="122"/>
      <c r="C131" s="122"/>
      <c r="D131" s="122"/>
      <c r="E131" s="122"/>
      <c r="F131" s="143"/>
      <c r="G131" s="175"/>
      <c r="H131" s="397"/>
      <c r="I131" s="395"/>
      <c r="J131" s="395"/>
      <c r="K131" s="395"/>
      <c r="L131" s="395"/>
      <c r="M131" s="318"/>
      <c r="N131" s="175" t="s">
        <v>749</v>
      </c>
      <c r="O131" s="397"/>
      <c r="P131" s="303"/>
      <c r="Q131" s="314"/>
      <c r="R131" s="303"/>
    </row>
    <row r="132" spans="1:18" s="120" customFormat="1" ht="21.75" customHeight="1">
      <c r="A132" s="157" t="s">
        <v>617</v>
      </c>
      <c r="B132" s="122"/>
      <c r="C132" s="122"/>
      <c r="D132" s="122"/>
      <c r="E132" s="122"/>
      <c r="F132" s="143"/>
      <c r="G132" s="175"/>
      <c r="H132" s="397"/>
      <c r="I132" s="318">
        <v>2247231.44</v>
      </c>
      <c r="J132" s="318">
        <v>26790.9</v>
      </c>
      <c r="K132" s="318">
        <v>68736.75</v>
      </c>
      <c r="L132" s="318">
        <v>265847.26</v>
      </c>
      <c r="M132" s="318">
        <f>SUM(I132:L132)</f>
        <v>2608606.3499999996</v>
      </c>
      <c r="N132" s="175" t="s">
        <v>24</v>
      </c>
      <c r="O132" s="397">
        <f t="shared" si="0"/>
        <v>335.5120707395498</v>
      </c>
      <c r="P132" s="303"/>
      <c r="Q132" s="314"/>
      <c r="R132" s="303"/>
    </row>
    <row r="133" spans="1:18" s="120" customFormat="1" ht="21.75" customHeight="1">
      <c r="A133" s="157" t="s">
        <v>618</v>
      </c>
      <c r="B133" s="122"/>
      <c r="C133" s="122"/>
      <c r="D133" s="122"/>
      <c r="E133" s="122"/>
      <c r="F133" s="143"/>
      <c r="G133" s="175"/>
      <c r="H133" s="397"/>
      <c r="I133" s="395"/>
      <c r="J133" s="395"/>
      <c r="K133" s="395"/>
      <c r="L133" s="395"/>
      <c r="M133" s="318"/>
      <c r="N133" s="175" t="s">
        <v>749</v>
      </c>
      <c r="O133" s="397"/>
      <c r="P133" s="303"/>
      <c r="Q133" s="314"/>
      <c r="R133" s="303"/>
    </row>
    <row r="134" spans="1:18" s="120" customFormat="1" ht="21.75" customHeight="1">
      <c r="A134" s="157" t="s">
        <v>619</v>
      </c>
      <c r="B134" s="122"/>
      <c r="C134" s="122"/>
      <c r="D134" s="122"/>
      <c r="E134" s="122"/>
      <c r="F134" s="143"/>
      <c r="G134" s="175"/>
      <c r="H134" s="397"/>
      <c r="I134" s="318">
        <v>2247231.44</v>
      </c>
      <c r="J134" s="395">
        <v>26790.9</v>
      </c>
      <c r="K134" s="318">
        <v>68736.75</v>
      </c>
      <c r="L134" s="318">
        <v>265847.26</v>
      </c>
      <c r="M134" s="318">
        <f>SUM(I134:L134)</f>
        <v>2608606.3499999996</v>
      </c>
      <c r="N134" s="175" t="s">
        <v>39</v>
      </c>
      <c r="O134" s="397">
        <f t="shared" si="0"/>
        <v>81518.94843749999</v>
      </c>
      <c r="P134" s="303"/>
      <c r="Q134" s="314"/>
      <c r="R134" s="303"/>
    </row>
    <row r="135" spans="1:18" s="120" customFormat="1" ht="21.75" customHeight="1">
      <c r="A135" s="157" t="s">
        <v>620</v>
      </c>
      <c r="B135" s="122"/>
      <c r="C135" s="122"/>
      <c r="D135" s="122"/>
      <c r="E135" s="122"/>
      <c r="F135" s="143"/>
      <c r="G135" s="175"/>
      <c r="H135" s="397"/>
      <c r="I135" s="395"/>
      <c r="J135" s="395"/>
      <c r="K135" s="395"/>
      <c r="L135" s="395"/>
      <c r="M135" s="318"/>
      <c r="N135" s="175" t="s">
        <v>749</v>
      </c>
      <c r="O135" s="397"/>
      <c r="P135" s="303"/>
      <c r="Q135" s="314"/>
      <c r="R135" s="303"/>
    </row>
    <row r="136" spans="1:18" s="120" customFormat="1" ht="21.75" customHeight="1">
      <c r="A136" s="157" t="s">
        <v>621</v>
      </c>
      <c r="B136" s="122"/>
      <c r="C136" s="122"/>
      <c r="D136" s="122"/>
      <c r="E136" s="122"/>
      <c r="F136" s="143"/>
      <c r="G136" s="175"/>
      <c r="H136" s="397"/>
      <c r="I136" s="318">
        <v>1123615.72</v>
      </c>
      <c r="J136" s="318">
        <v>13395.45</v>
      </c>
      <c r="K136" s="318">
        <v>34368.37</v>
      </c>
      <c r="L136" s="318">
        <v>132923.63</v>
      </c>
      <c r="M136" s="318">
        <f>SUM(I136:L136)</f>
        <v>1304303.17</v>
      </c>
      <c r="N136" s="175" t="s">
        <v>315</v>
      </c>
      <c r="O136" s="397">
        <f t="shared" si="0"/>
        <v>130430.317</v>
      </c>
      <c r="P136" s="303"/>
      <c r="Q136" s="314"/>
      <c r="R136" s="303"/>
    </row>
    <row r="137" spans="1:18" s="120" customFormat="1" ht="21.75" customHeight="1">
      <c r="A137" s="157" t="s">
        <v>622</v>
      </c>
      <c r="B137" s="122"/>
      <c r="C137" s="122"/>
      <c r="D137" s="122"/>
      <c r="E137" s="122"/>
      <c r="F137" s="143"/>
      <c r="G137" s="175"/>
      <c r="H137" s="397"/>
      <c r="I137" s="395"/>
      <c r="J137" s="395"/>
      <c r="K137" s="395"/>
      <c r="L137" s="395"/>
      <c r="M137" s="318"/>
      <c r="N137" s="175" t="s">
        <v>749</v>
      </c>
      <c r="O137" s="397"/>
      <c r="P137" s="303"/>
      <c r="Q137" s="314"/>
      <c r="R137" s="303"/>
    </row>
    <row r="138" spans="1:18" s="120" customFormat="1" ht="21.75" customHeight="1">
      <c r="A138" s="157" t="s">
        <v>623</v>
      </c>
      <c r="B138" s="122"/>
      <c r="C138" s="122"/>
      <c r="D138" s="122"/>
      <c r="E138" s="122"/>
      <c r="F138" s="143"/>
      <c r="G138" s="175"/>
      <c r="H138" s="397"/>
      <c r="I138" s="318">
        <v>2247231.44</v>
      </c>
      <c r="J138" s="395">
        <v>26790.9</v>
      </c>
      <c r="K138" s="318">
        <v>68736.75</v>
      </c>
      <c r="L138" s="318">
        <v>265847.26</v>
      </c>
      <c r="M138" s="318">
        <f>SUM(I138:L138)</f>
        <v>2608606.3499999996</v>
      </c>
      <c r="N138" s="175" t="s">
        <v>24</v>
      </c>
      <c r="O138" s="397">
        <f t="shared" si="0"/>
        <v>335.5120707395498</v>
      </c>
      <c r="P138" s="303"/>
      <c r="Q138" s="314"/>
      <c r="R138" s="303"/>
    </row>
    <row r="139" spans="1:18" s="120" customFormat="1" ht="21.75" customHeight="1">
      <c r="A139" s="157" t="s">
        <v>624</v>
      </c>
      <c r="B139" s="122"/>
      <c r="C139" s="122"/>
      <c r="D139" s="122"/>
      <c r="E139" s="122"/>
      <c r="F139" s="143"/>
      <c r="G139" s="175"/>
      <c r="H139" s="397"/>
      <c r="I139" s="395"/>
      <c r="J139" s="395"/>
      <c r="K139" s="395"/>
      <c r="L139" s="395"/>
      <c r="M139" s="318"/>
      <c r="N139" s="175" t="s">
        <v>749</v>
      </c>
      <c r="O139" s="397"/>
      <c r="P139" s="303"/>
      <c r="Q139" s="314"/>
      <c r="R139" s="303"/>
    </row>
    <row r="140" spans="1:18" s="120" customFormat="1" ht="21.75" customHeight="1">
      <c r="A140" s="152"/>
      <c r="B140" s="129"/>
      <c r="C140" s="129"/>
      <c r="D140" s="129"/>
      <c r="E140" s="129"/>
      <c r="F140" s="144"/>
      <c r="G140" s="417"/>
      <c r="H140" s="424"/>
      <c r="I140" s="396"/>
      <c r="J140" s="396"/>
      <c r="K140" s="396"/>
      <c r="L140" s="396"/>
      <c r="M140" s="431"/>
      <c r="N140" s="417"/>
      <c r="O140" s="424"/>
      <c r="P140" s="319"/>
      <c r="Q140" s="353"/>
      <c r="R140" s="319"/>
    </row>
    <row r="141" spans="1:18" ht="21.75" customHeight="1">
      <c r="A141" s="109" t="s">
        <v>796</v>
      </c>
      <c r="B141" s="143"/>
      <c r="C141" s="122"/>
      <c r="D141" s="122"/>
      <c r="E141" s="122"/>
      <c r="F141" s="143"/>
      <c r="G141" s="175"/>
      <c r="H141" s="397"/>
      <c r="I141" s="143"/>
      <c r="J141" s="143"/>
      <c r="K141" s="143"/>
      <c r="L141" s="143"/>
      <c r="M141" s="143"/>
      <c r="N141" s="175"/>
      <c r="O141" s="397"/>
      <c r="P141" s="303"/>
      <c r="Q141" s="303"/>
      <c r="R141" s="303"/>
    </row>
    <row r="142" spans="1:18" ht="21.75" customHeight="1">
      <c r="A142" s="121" t="s">
        <v>732</v>
      </c>
      <c r="B142" s="176">
        <v>634489.61</v>
      </c>
      <c r="C142" s="176">
        <v>481.8</v>
      </c>
      <c r="D142" s="176">
        <v>36299.34</v>
      </c>
      <c r="E142" s="176">
        <v>19741.83</v>
      </c>
      <c r="F142" s="176">
        <f>SUM(B142:E142)</f>
        <v>691012.58</v>
      </c>
      <c r="G142" s="406" t="s">
        <v>742</v>
      </c>
      <c r="H142" s="397">
        <v>88.02</v>
      </c>
      <c r="I142" s="318">
        <v>762481.38</v>
      </c>
      <c r="J142" s="395">
        <v>0</v>
      </c>
      <c r="K142" s="318">
        <v>22365.91</v>
      </c>
      <c r="L142" s="318">
        <v>56416.96</v>
      </c>
      <c r="M142" s="318">
        <f>SUM(I142:L142)</f>
        <v>841264.25</v>
      </c>
      <c r="N142" s="406" t="s">
        <v>742</v>
      </c>
      <c r="O142" s="397">
        <f>M142/N142</f>
        <v>107.15377022035409</v>
      </c>
      <c r="P142" s="303">
        <v>21.74</v>
      </c>
      <c r="Q142" s="314" t="s">
        <v>369</v>
      </c>
      <c r="R142" s="303">
        <v>21.73</v>
      </c>
    </row>
    <row r="143" spans="1:18" s="120" customFormat="1" ht="21.75" customHeight="1">
      <c r="A143" s="121" t="s">
        <v>311</v>
      </c>
      <c r="B143" s="122"/>
      <c r="C143" s="122"/>
      <c r="D143" s="122"/>
      <c r="E143" s="122"/>
      <c r="F143" s="143"/>
      <c r="G143" s="175" t="s">
        <v>749</v>
      </c>
      <c r="H143" s="397"/>
      <c r="I143" s="395"/>
      <c r="J143" s="395"/>
      <c r="K143" s="395"/>
      <c r="L143" s="395"/>
      <c r="M143" s="318"/>
      <c r="N143" s="175" t="s">
        <v>749</v>
      </c>
      <c r="O143" s="397"/>
      <c r="P143" s="303"/>
      <c r="Q143" s="303"/>
      <c r="R143" s="303"/>
    </row>
    <row r="144" spans="1:18" ht="21.75" customHeight="1">
      <c r="A144" s="342" t="s">
        <v>403</v>
      </c>
      <c r="B144" s="176">
        <v>2537958.45</v>
      </c>
      <c r="C144" s="176">
        <v>1927.18</v>
      </c>
      <c r="D144" s="176">
        <v>145197.38</v>
      </c>
      <c r="E144" s="176">
        <v>78967.3</v>
      </c>
      <c r="F144" s="176">
        <f>SUM(B144:E144)</f>
        <v>2764050.31</v>
      </c>
      <c r="G144" s="175" t="s">
        <v>136</v>
      </c>
      <c r="H144" s="397">
        <v>32905.36</v>
      </c>
      <c r="I144" s="176"/>
      <c r="J144" s="176"/>
      <c r="K144" s="176"/>
      <c r="L144" s="176"/>
      <c r="M144" s="176"/>
      <c r="N144" s="175"/>
      <c r="O144" s="397"/>
      <c r="P144" s="303"/>
      <c r="Q144" s="303"/>
      <c r="R144" s="303"/>
    </row>
    <row r="145" spans="1:18" ht="21.75" customHeight="1">
      <c r="A145" s="157" t="s">
        <v>937</v>
      </c>
      <c r="B145" s="122"/>
      <c r="C145" s="122"/>
      <c r="D145" s="122"/>
      <c r="E145" s="122"/>
      <c r="F145" s="143"/>
      <c r="G145" s="175" t="s">
        <v>749</v>
      </c>
      <c r="H145" s="397"/>
      <c r="I145" s="143"/>
      <c r="J145" s="143"/>
      <c r="K145" s="143"/>
      <c r="L145" s="143"/>
      <c r="M145" s="143"/>
      <c r="N145" s="175"/>
      <c r="O145" s="397"/>
      <c r="P145" s="303"/>
      <c r="Q145" s="303"/>
      <c r="R145" s="303"/>
    </row>
    <row r="146" spans="1:18" ht="21.75" customHeight="1">
      <c r="A146" s="157" t="s">
        <v>629</v>
      </c>
      <c r="B146" s="176">
        <v>3172448.06</v>
      </c>
      <c r="C146" s="176">
        <v>2408.97</v>
      </c>
      <c r="D146" s="176">
        <v>181496.72</v>
      </c>
      <c r="E146" s="176">
        <v>98709.13</v>
      </c>
      <c r="F146" s="176">
        <f>SUM(B146:E146)</f>
        <v>3455062.8800000004</v>
      </c>
      <c r="G146" s="406" t="s">
        <v>742</v>
      </c>
      <c r="H146" s="397">
        <v>440.08</v>
      </c>
      <c r="I146" s="318">
        <v>4574888.27</v>
      </c>
      <c r="J146" s="395">
        <v>0</v>
      </c>
      <c r="K146" s="318">
        <v>134195.44</v>
      </c>
      <c r="L146" s="318">
        <v>338501.78</v>
      </c>
      <c r="M146" s="318">
        <f>SUM(I146:L146)</f>
        <v>5047585.49</v>
      </c>
      <c r="N146" s="406" t="s">
        <v>742</v>
      </c>
      <c r="O146" s="397">
        <f>M146/N146</f>
        <v>642.9226200484015</v>
      </c>
      <c r="P146" s="303">
        <v>46.09</v>
      </c>
      <c r="Q146" s="303" t="s">
        <v>369</v>
      </c>
      <c r="R146" s="303">
        <v>46.09</v>
      </c>
    </row>
    <row r="147" spans="1:18" ht="21.75" customHeight="1">
      <c r="A147" s="178"/>
      <c r="B147" s="122"/>
      <c r="C147" s="122"/>
      <c r="D147" s="122"/>
      <c r="E147" s="122"/>
      <c r="F147" s="143"/>
      <c r="G147" s="175" t="s">
        <v>749</v>
      </c>
      <c r="H147" s="397"/>
      <c r="I147" s="395"/>
      <c r="J147" s="395"/>
      <c r="K147" s="395"/>
      <c r="L147" s="395"/>
      <c r="M147" s="318"/>
      <c r="N147" s="175" t="s">
        <v>749</v>
      </c>
      <c r="O147" s="397"/>
      <c r="P147" s="303"/>
      <c r="Q147" s="303"/>
      <c r="R147" s="303"/>
    </row>
    <row r="148" spans="1:18" ht="21.75" customHeight="1">
      <c r="A148" s="178" t="s">
        <v>626</v>
      </c>
      <c r="B148" s="176">
        <v>2537958.45</v>
      </c>
      <c r="C148" s="176">
        <v>1927.18</v>
      </c>
      <c r="D148" s="176">
        <v>145197.38</v>
      </c>
      <c r="E148" s="176">
        <v>78967.31</v>
      </c>
      <c r="F148" s="176">
        <f>SUM(B148:E148)</f>
        <v>2764050.3200000003</v>
      </c>
      <c r="G148" s="406" t="s">
        <v>893</v>
      </c>
      <c r="H148" s="397">
        <v>6088.22</v>
      </c>
      <c r="I148" s="176"/>
      <c r="J148" s="176"/>
      <c r="K148" s="176"/>
      <c r="L148" s="176"/>
      <c r="M148" s="176"/>
      <c r="N148" s="406"/>
      <c r="O148" s="397"/>
      <c r="P148" s="303"/>
      <c r="Q148" s="303"/>
      <c r="R148" s="303"/>
    </row>
    <row r="149" spans="1:18" ht="21.75" customHeight="1">
      <c r="A149" s="157" t="s">
        <v>404</v>
      </c>
      <c r="B149" s="122"/>
      <c r="C149" s="122"/>
      <c r="D149" s="122"/>
      <c r="E149" s="122"/>
      <c r="F149" s="143"/>
      <c r="G149" s="406" t="s">
        <v>838</v>
      </c>
      <c r="H149" s="397"/>
      <c r="I149" s="143"/>
      <c r="J149" s="143"/>
      <c r="K149" s="143"/>
      <c r="L149" s="143"/>
      <c r="M149" s="143"/>
      <c r="N149" s="406"/>
      <c r="O149" s="397"/>
      <c r="P149" s="303"/>
      <c r="Q149" s="303"/>
      <c r="R149" s="303"/>
    </row>
    <row r="150" spans="1:18" ht="21.75" customHeight="1">
      <c r="A150" s="157" t="s">
        <v>627</v>
      </c>
      <c r="B150" s="176">
        <v>1903468.84</v>
      </c>
      <c r="C150" s="176">
        <v>1445.38</v>
      </c>
      <c r="D150" s="176">
        <v>108898.03</v>
      </c>
      <c r="E150" s="176">
        <v>59225.48</v>
      </c>
      <c r="F150" s="176">
        <f>SUM(B150:E150)</f>
        <v>2073037.73</v>
      </c>
      <c r="G150" s="406" t="s">
        <v>313</v>
      </c>
      <c r="H150" s="397">
        <v>259129.72</v>
      </c>
      <c r="I150" s="176"/>
      <c r="J150" s="176"/>
      <c r="K150" s="176"/>
      <c r="L150" s="176"/>
      <c r="M150" s="176"/>
      <c r="N150" s="406"/>
      <c r="O150" s="397"/>
      <c r="P150" s="303"/>
      <c r="Q150" s="303"/>
      <c r="R150" s="303"/>
    </row>
    <row r="151" spans="1:18" ht="21.75" customHeight="1">
      <c r="A151" s="178" t="s">
        <v>625</v>
      </c>
      <c r="B151" s="122"/>
      <c r="C151" s="122"/>
      <c r="D151" s="122"/>
      <c r="E151" s="122"/>
      <c r="F151" s="143"/>
      <c r="G151" s="175" t="s">
        <v>749</v>
      </c>
      <c r="H151" s="397"/>
      <c r="I151" s="143"/>
      <c r="J151" s="143"/>
      <c r="K151" s="143"/>
      <c r="L151" s="143"/>
      <c r="M151" s="143"/>
      <c r="N151" s="175"/>
      <c r="O151" s="397"/>
      <c r="P151" s="303"/>
      <c r="Q151" s="303"/>
      <c r="R151" s="303"/>
    </row>
    <row r="152" spans="1:18" ht="21.75" customHeight="1">
      <c r="A152" s="157" t="s">
        <v>628</v>
      </c>
      <c r="B152" s="176">
        <v>1903468.84</v>
      </c>
      <c r="C152" s="176">
        <v>1445.38</v>
      </c>
      <c r="D152" s="176">
        <v>108898.03</v>
      </c>
      <c r="E152" s="176">
        <v>59225.48</v>
      </c>
      <c r="F152" s="176">
        <f>SUM(B152:E152)</f>
        <v>2073037.73</v>
      </c>
      <c r="G152" s="406" t="s">
        <v>610</v>
      </c>
      <c r="H152" s="397">
        <v>1036518.87</v>
      </c>
      <c r="I152" s="176"/>
      <c r="J152" s="176"/>
      <c r="K152" s="176"/>
      <c r="L152" s="176"/>
      <c r="M152" s="176"/>
      <c r="N152" s="406"/>
      <c r="O152" s="397"/>
      <c r="P152" s="303"/>
      <c r="Q152" s="303"/>
      <c r="R152" s="303"/>
    </row>
    <row r="153" spans="1:18" ht="21.75" customHeight="1">
      <c r="A153" s="157" t="s">
        <v>932</v>
      </c>
      <c r="B153" s="122"/>
      <c r="C153" s="122"/>
      <c r="D153" s="122"/>
      <c r="E153" s="122"/>
      <c r="F153" s="143"/>
      <c r="G153" s="406" t="s">
        <v>286</v>
      </c>
      <c r="H153" s="397"/>
      <c r="I153" s="143"/>
      <c r="J153" s="143"/>
      <c r="K153" s="143"/>
      <c r="L153" s="143"/>
      <c r="M153" s="143"/>
      <c r="N153" s="406"/>
      <c r="O153" s="397"/>
      <c r="P153" s="303"/>
      <c r="Q153" s="303"/>
      <c r="R153" s="303"/>
    </row>
    <row r="154" spans="1:18" ht="21.75" customHeight="1">
      <c r="A154" s="157" t="s">
        <v>630</v>
      </c>
      <c r="B154" s="122"/>
      <c r="C154" s="122"/>
      <c r="D154" s="122"/>
      <c r="E154" s="122"/>
      <c r="F154" s="143"/>
      <c r="G154" s="406"/>
      <c r="H154" s="397"/>
      <c r="I154" s="318">
        <v>3812406.89</v>
      </c>
      <c r="J154" s="395">
        <v>0</v>
      </c>
      <c r="K154" s="318">
        <v>111829.53</v>
      </c>
      <c r="L154" s="318">
        <v>282084.82</v>
      </c>
      <c r="M154" s="318">
        <f>SUM(I154:L154)</f>
        <v>4206321.24</v>
      </c>
      <c r="N154" s="175" t="s">
        <v>43</v>
      </c>
      <c r="O154" s="397">
        <f>M154/N154</f>
        <v>7565.325971223022</v>
      </c>
      <c r="P154" s="303"/>
      <c r="Q154" s="303"/>
      <c r="R154" s="303"/>
    </row>
    <row r="155" spans="1:18" ht="21.75" customHeight="1">
      <c r="A155" s="157" t="s">
        <v>631</v>
      </c>
      <c r="B155" s="122"/>
      <c r="C155" s="122"/>
      <c r="D155" s="122"/>
      <c r="E155" s="122"/>
      <c r="F155" s="143"/>
      <c r="G155" s="406"/>
      <c r="H155" s="397"/>
      <c r="I155" s="395"/>
      <c r="J155" s="395"/>
      <c r="K155" s="395"/>
      <c r="L155" s="395"/>
      <c r="M155" s="318">
        <f>SUM(I155:L155)</f>
        <v>0</v>
      </c>
      <c r="N155" s="406" t="s">
        <v>838</v>
      </c>
      <c r="O155" s="397"/>
      <c r="P155" s="303"/>
      <c r="Q155" s="303"/>
      <c r="R155" s="303"/>
    </row>
    <row r="156" spans="1:18" ht="21.75" customHeight="1">
      <c r="A156" s="157" t="s">
        <v>632</v>
      </c>
      <c r="B156" s="122"/>
      <c r="C156" s="122"/>
      <c r="D156" s="122"/>
      <c r="E156" s="122"/>
      <c r="F156" s="143"/>
      <c r="G156" s="406"/>
      <c r="H156" s="397"/>
      <c r="I156" s="318">
        <v>3049925.51</v>
      </c>
      <c r="J156" s="395">
        <v>0</v>
      </c>
      <c r="K156" s="318">
        <v>89463.62</v>
      </c>
      <c r="L156" s="318">
        <v>225667.85</v>
      </c>
      <c r="M156" s="318">
        <f>SUM(I156:L156)</f>
        <v>3365056.98</v>
      </c>
      <c r="N156" s="406" t="s">
        <v>608</v>
      </c>
      <c r="O156" s="397">
        <f>M156/N156</f>
        <v>1121685.66</v>
      </c>
      <c r="P156" s="303"/>
      <c r="Q156" s="303"/>
      <c r="R156" s="303"/>
    </row>
    <row r="157" spans="1:18" ht="21.75" customHeight="1">
      <c r="A157" s="157" t="s">
        <v>919</v>
      </c>
      <c r="B157" s="122"/>
      <c r="C157" s="122"/>
      <c r="D157" s="122"/>
      <c r="E157" s="122"/>
      <c r="F157" s="143"/>
      <c r="G157" s="406"/>
      <c r="H157" s="397"/>
      <c r="I157" s="395"/>
      <c r="J157" s="395"/>
      <c r="K157" s="395"/>
      <c r="L157" s="395"/>
      <c r="M157" s="318"/>
      <c r="N157" s="175" t="s">
        <v>286</v>
      </c>
      <c r="O157" s="397"/>
      <c r="P157" s="303"/>
      <c r="Q157" s="303"/>
      <c r="R157" s="303"/>
    </row>
    <row r="158" spans="1:18" ht="21.75" customHeight="1">
      <c r="A158" s="157" t="s">
        <v>633</v>
      </c>
      <c r="B158" s="122"/>
      <c r="C158" s="122"/>
      <c r="D158" s="122"/>
      <c r="E158" s="122"/>
      <c r="F158" s="143"/>
      <c r="G158" s="406"/>
      <c r="H158" s="397"/>
      <c r="I158" s="318">
        <v>3049925.51</v>
      </c>
      <c r="J158" s="395">
        <v>0</v>
      </c>
      <c r="K158" s="318">
        <v>89463.62</v>
      </c>
      <c r="L158" s="318">
        <v>225667.85</v>
      </c>
      <c r="M158" s="318">
        <f>SUM(I158:L158)</f>
        <v>3365056.98</v>
      </c>
      <c r="N158" s="406" t="s">
        <v>315</v>
      </c>
      <c r="O158" s="397">
        <f>M158/N158</f>
        <v>336505.698</v>
      </c>
      <c r="P158" s="303"/>
      <c r="Q158" s="303"/>
      <c r="R158" s="303"/>
    </row>
    <row r="159" spans="1:18" ht="21.75" customHeight="1">
      <c r="A159" s="157" t="s">
        <v>634</v>
      </c>
      <c r="B159" s="122"/>
      <c r="C159" s="122"/>
      <c r="D159" s="122"/>
      <c r="E159" s="122"/>
      <c r="F159" s="143"/>
      <c r="G159" s="406"/>
      <c r="H159" s="397"/>
      <c r="I159" s="395"/>
      <c r="J159" s="395"/>
      <c r="K159" s="395"/>
      <c r="L159" s="395"/>
      <c r="M159" s="318"/>
      <c r="N159" s="175" t="s">
        <v>749</v>
      </c>
      <c r="O159" s="397"/>
      <c r="P159" s="303"/>
      <c r="Q159" s="303"/>
      <c r="R159" s="303"/>
    </row>
    <row r="160" spans="1:18" ht="21.75" customHeight="1">
      <c r="A160" s="152" t="s">
        <v>635</v>
      </c>
      <c r="B160" s="129"/>
      <c r="C160" s="129"/>
      <c r="D160" s="129"/>
      <c r="E160" s="129"/>
      <c r="F160" s="144"/>
      <c r="G160" s="422"/>
      <c r="H160" s="424"/>
      <c r="I160" s="144"/>
      <c r="J160" s="144"/>
      <c r="K160" s="144"/>
      <c r="L160" s="144"/>
      <c r="M160" s="144"/>
      <c r="N160" s="422"/>
      <c r="O160" s="424"/>
      <c r="P160" s="319"/>
      <c r="Q160" s="319"/>
      <c r="R160" s="319"/>
    </row>
    <row r="161" spans="1:18" s="120" customFormat="1" ht="21.75" customHeight="1">
      <c r="A161" s="109" t="s">
        <v>754</v>
      </c>
      <c r="B161" s="143"/>
      <c r="C161" s="122"/>
      <c r="D161" s="122"/>
      <c r="E161" s="122"/>
      <c r="F161" s="143"/>
      <c r="G161" s="175"/>
      <c r="H161" s="176"/>
      <c r="I161" s="143"/>
      <c r="J161" s="143"/>
      <c r="K161" s="143"/>
      <c r="L161" s="143"/>
      <c r="M161" s="143"/>
      <c r="N161" s="175"/>
      <c r="O161" s="176"/>
      <c r="P161" s="303"/>
      <c r="Q161" s="303"/>
      <c r="R161" s="303"/>
    </row>
    <row r="162" spans="1:18" ht="21.75" customHeight="1">
      <c r="A162" s="157" t="s">
        <v>636</v>
      </c>
      <c r="B162" s="176">
        <v>4606499.85</v>
      </c>
      <c r="C162" s="176">
        <v>2710.1</v>
      </c>
      <c r="D162" s="176">
        <v>232404.36</v>
      </c>
      <c r="E162" s="176">
        <v>231831.7</v>
      </c>
      <c r="F162" s="176">
        <f>SUM(B162:E162)</f>
        <v>5073446.01</v>
      </c>
      <c r="G162" s="175" t="s">
        <v>663</v>
      </c>
      <c r="H162" s="397">
        <v>4583.06</v>
      </c>
      <c r="I162" s="318">
        <v>3373195.56</v>
      </c>
      <c r="J162" s="318">
        <v>0</v>
      </c>
      <c r="K162" s="318">
        <v>161431.95</v>
      </c>
      <c r="L162" s="318">
        <v>350154.82</v>
      </c>
      <c r="M162" s="318">
        <f>SUM(I162:L162)</f>
        <v>3884782.33</v>
      </c>
      <c r="N162" s="175" t="s">
        <v>477</v>
      </c>
      <c r="O162" s="397">
        <f>M162/N162</f>
        <v>1809.4002468560782</v>
      </c>
      <c r="P162" s="303">
        <v>-23.43</v>
      </c>
      <c r="Q162" s="314">
        <v>93.95</v>
      </c>
      <c r="R162" s="303">
        <v>-60.52</v>
      </c>
    </row>
    <row r="163" spans="1:18" ht="21.75" customHeight="1">
      <c r="A163" s="442"/>
      <c r="B163" s="129"/>
      <c r="C163" s="129"/>
      <c r="D163" s="129"/>
      <c r="E163" s="129"/>
      <c r="F163" s="144"/>
      <c r="G163" s="422" t="s">
        <v>288</v>
      </c>
      <c r="H163" s="424"/>
      <c r="I163" s="396"/>
      <c r="J163" s="396"/>
      <c r="K163" s="396"/>
      <c r="L163" s="396"/>
      <c r="M163" s="431"/>
      <c r="N163" s="422" t="s">
        <v>288</v>
      </c>
      <c r="O163" s="424"/>
      <c r="P163" s="319"/>
      <c r="Q163" s="353"/>
      <c r="R163" s="319"/>
    </row>
    <row r="164" spans="1:18" ht="21.75" customHeight="1">
      <c r="A164" s="157" t="s">
        <v>637</v>
      </c>
      <c r="B164" s="176">
        <v>2763899.91</v>
      </c>
      <c r="C164" s="176">
        <v>1626.05</v>
      </c>
      <c r="D164" s="176">
        <v>139442.62</v>
      </c>
      <c r="E164" s="176">
        <v>139099.01</v>
      </c>
      <c r="F164" s="176">
        <f>SUM(B164:E164)</f>
        <v>3044067.59</v>
      </c>
      <c r="G164" s="175" t="s">
        <v>664</v>
      </c>
      <c r="H164" s="397">
        <v>6315.49</v>
      </c>
      <c r="I164" s="318">
        <v>2023917.34</v>
      </c>
      <c r="J164" s="318">
        <v>0</v>
      </c>
      <c r="K164" s="318">
        <v>96859.17</v>
      </c>
      <c r="L164" s="318">
        <v>210092.88</v>
      </c>
      <c r="M164" s="318">
        <f>SUM(I164:L164)</f>
        <v>2330869.39</v>
      </c>
      <c r="N164" s="175" t="s">
        <v>664</v>
      </c>
      <c r="O164" s="397">
        <f>M164/N164</f>
        <v>4835.828609958507</v>
      </c>
      <c r="P164" s="303">
        <v>-23.43</v>
      </c>
      <c r="Q164" s="314" t="s">
        <v>369</v>
      </c>
      <c r="R164" s="303">
        <v>-23.43</v>
      </c>
    </row>
    <row r="165" spans="1:18" ht="21.75" customHeight="1">
      <c r="A165" s="157"/>
      <c r="B165" s="122"/>
      <c r="C165" s="122"/>
      <c r="D165" s="122"/>
      <c r="E165" s="122"/>
      <c r="F165" s="143"/>
      <c r="G165" s="406" t="s">
        <v>371</v>
      </c>
      <c r="H165" s="397"/>
      <c r="I165" s="395"/>
      <c r="J165" s="395"/>
      <c r="K165" s="395"/>
      <c r="L165" s="395"/>
      <c r="M165" s="318"/>
      <c r="N165" s="406" t="s">
        <v>371</v>
      </c>
      <c r="O165" s="397"/>
      <c r="P165" s="303"/>
      <c r="Q165" s="303"/>
      <c r="R165" s="303"/>
    </row>
    <row r="166" spans="1:18" ht="21.75" customHeight="1">
      <c r="A166" s="157" t="s">
        <v>638</v>
      </c>
      <c r="B166" s="176">
        <v>2763899.91</v>
      </c>
      <c r="C166" s="176">
        <v>1626.05</v>
      </c>
      <c r="D166" s="176">
        <v>139442.61</v>
      </c>
      <c r="E166" s="176">
        <v>139099.01</v>
      </c>
      <c r="F166" s="176">
        <f>SUM(B166:E166)</f>
        <v>3044067.58</v>
      </c>
      <c r="G166" s="175" t="s">
        <v>665</v>
      </c>
      <c r="H166" s="397">
        <v>12790.2</v>
      </c>
      <c r="I166" s="318">
        <v>2023917.33</v>
      </c>
      <c r="J166" s="318">
        <v>0</v>
      </c>
      <c r="K166" s="318">
        <v>96859.18</v>
      </c>
      <c r="L166" s="318">
        <v>210092.88</v>
      </c>
      <c r="M166" s="318">
        <f>SUM(I166:L166)</f>
        <v>2330869.39</v>
      </c>
      <c r="N166" s="175" t="s">
        <v>478</v>
      </c>
      <c r="O166" s="397">
        <f>M166/N166</f>
        <v>9069.530700389105</v>
      </c>
      <c r="P166" s="303">
        <v>-23.43</v>
      </c>
      <c r="Q166" s="303">
        <v>7.98</v>
      </c>
      <c r="R166" s="303">
        <v>-29.09</v>
      </c>
    </row>
    <row r="167" spans="1:18" ht="21.75" customHeight="1">
      <c r="A167" s="157"/>
      <c r="B167" s="122"/>
      <c r="C167" s="122"/>
      <c r="D167" s="122"/>
      <c r="E167" s="122"/>
      <c r="F167" s="143"/>
      <c r="G167" s="406" t="s">
        <v>288</v>
      </c>
      <c r="H167" s="397"/>
      <c r="I167" s="395"/>
      <c r="J167" s="395"/>
      <c r="K167" s="395"/>
      <c r="L167" s="395"/>
      <c r="M167" s="318"/>
      <c r="N167" s="406" t="s">
        <v>288</v>
      </c>
      <c r="O167" s="397"/>
      <c r="P167" s="303"/>
      <c r="Q167" s="303"/>
      <c r="R167" s="303"/>
    </row>
    <row r="168" spans="1:18" ht="21.75" customHeight="1">
      <c r="A168" s="157" t="s">
        <v>639</v>
      </c>
      <c r="B168" s="176">
        <v>2763899.91</v>
      </c>
      <c r="C168" s="176">
        <v>1626.06</v>
      </c>
      <c r="D168" s="176">
        <v>139442.62</v>
      </c>
      <c r="E168" s="176">
        <v>139099.02</v>
      </c>
      <c r="F168" s="176">
        <f>SUM(B168:E168)</f>
        <v>3044067.6100000003</v>
      </c>
      <c r="G168" s="175" t="s">
        <v>660</v>
      </c>
      <c r="H168" s="397">
        <v>338.23</v>
      </c>
      <c r="I168" s="176"/>
      <c r="J168" s="176"/>
      <c r="K168" s="176"/>
      <c r="L168" s="176"/>
      <c r="M168" s="176"/>
      <c r="N168" s="175"/>
      <c r="O168" s="397"/>
      <c r="P168" s="303"/>
      <c r="Q168" s="303"/>
      <c r="R168" s="303"/>
    </row>
    <row r="169" spans="1:18" s="120" customFormat="1" ht="21.75" customHeight="1">
      <c r="A169" s="157" t="s">
        <v>405</v>
      </c>
      <c r="B169" s="122"/>
      <c r="C169" s="122"/>
      <c r="D169" s="122"/>
      <c r="E169" s="122"/>
      <c r="F169" s="143"/>
      <c r="G169" s="406" t="s">
        <v>923</v>
      </c>
      <c r="H169" s="397"/>
      <c r="I169" s="143"/>
      <c r="J169" s="143"/>
      <c r="K169" s="143"/>
      <c r="L169" s="143"/>
      <c r="M169" s="143"/>
      <c r="N169" s="406"/>
      <c r="O169" s="397"/>
      <c r="P169" s="303"/>
      <c r="Q169" s="303"/>
      <c r="R169" s="303"/>
    </row>
    <row r="170" spans="1:18" ht="21.75" customHeight="1">
      <c r="A170" s="157" t="s">
        <v>640</v>
      </c>
      <c r="B170" s="176">
        <v>2763899.91</v>
      </c>
      <c r="C170" s="176">
        <v>1626.06</v>
      </c>
      <c r="D170" s="176">
        <v>139442.62</v>
      </c>
      <c r="E170" s="176">
        <v>139099.02</v>
      </c>
      <c r="F170" s="176">
        <f>SUM(B170:E170)</f>
        <v>3044067.6100000003</v>
      </c>
      <c r="G170" s="406" t="s">
        <v>609</v>
      </c>
      <c r="H170" s="397">
        <v>761016.9</v>
      </c>
      <c r="I170" s="176"/>
      <c r="J170" s="176"/>
      <c r="K170" s="176"/>
      <c r="L170" s="176"/>
      <c r="M170" s="176"/>
      <c r="N170" s="406"/>
      <c r="O170" s="397"/>
      <c r="P170" s="303"/>
      <c r="Q170" s="303"/>
      <c r="R170" s="303"/>
    </row>
    <row r="171" spans="1:18" ht="21.75" customHeight="1">
      <c r="A171" s="178" t="s">
        <v>641</v>
      </c>
      <c r="B171" s="122"/>
      <c r="C171" s="122"/>
      <c r="D171" s="122"/>
      <c r="E171" s="122"/>
      <c r="F171" s="143"/>
      <c r="G171" s="406" t="s">
        <v>661</v>
      </c>
      <c r="H171" s="397"/>
      <c r="I171" s="143"/>
      <c r="J171" s="143"/>
      <c r="K171" s="143"/>
      <c r="L171" s="143"/>
      <c r="M171" s="143"/>
      <c r="N171" s="406"/>
      <c r="O171" s="397"/>
      <c r="P171" s="303"/>
      <c r="Q171" s="303"/>
      <c r="R171" s="303"/>
    </row>
    <row r="172" spans="1:18" ht="21.75" customHeight="1">
      <c r="A172" s="157" t="s">
        <v>642</v>
      </c>
      <c r="B172" s="176">
        <v>2763899.91</v>
      </c>
      <c r="C172" s="176">
        <v>1626.06</v>
      </c>
      <c r="D172" s="176">
        <v>139442.62</v>
      </c>
      <c r="E172" s="176">
        <v>139099.02</v>
      </c>
      <c r="F172" s="176">
        <f>SUM(B172:E172)</f>
        <v>3044067.6100000003</v>
      </c>
      <c r="G172" s="406" t="s">
        <v>662</v>
      </c>
      <c r="H172" s="397">
        <v>13235.08</v>
      </c>
      <c r="I172" s="318">
        <v>2023917.34</v>
      </c>
      <c r="J172" s="395">
        <v>0</v>
      </c>
      <c r="K172" s="318">
        <v>96859.17</v>
      </c>
      <c r="L172" s="318">
        <v>210092.89</v>
      </c>
      <c r="M172" s="318">
        <f>SUM(I172:L172)</f>
        <v>2330869.4000000004</v>
      </c>
      <c r="N172" s="175" t="s">
        <v>476</v>
      </c>
      <c r="O172" s="397">
        <f>M172/N172</f>
        <v>15749.11756756757</v>
      </c>
      <c r="P172" s="303"/>
      <c r="Q172" s="303"/>
      <c r="R172" s="303"/>
    </row>
    <row r="173" spans="1:18" ht="21.75" customHeight="1">
      <c r="A173" s="157" t="s">
        <v>406</v>
      </c>
      <c r="B173" s="122"/>
      <c r="C173" s="122"/>
      <c r="D173" s="122"/>
      <c r="E173" s="122"/>
      <c r="F173" s="143"/>
      <c r="G173" s="175" t="s">
        <v>749</v>
      </c>
      <c r="H173" s="397"/>
      <c r="I173" s="395"/>
      <c r="J173" s="395"/>
      <c r="K173" s="395"/>
      <c r="L173" s="395"/>
      <c r="M173" s="318"/>
      <c r="N173" s="175" t="s">
        <v>749</v>
      </c>
      <c r="O173" s="397"/>
      <c r="P173" s="303"/>
      <c r="Q173" s="303"/>
      <c r="R173" s="303"/>
    </row>
    <row r="174" spans="1:18" ht="21.75" customHeight="1">
      <c r="A174" s="157" t="s">
        <v>643</v>
      </c>
      <c r="B174" s="122"/>
      <c r="C174" s="122"/>
      <c r="D174" s="122"/>
      <c r="E174" s="122"/>
      <c r="F174" s="143"/>
      <c r="G174" s="175"/>
      <c r="H174" s="397"/>
      <c r="I174" s="318">
        <v>1349278.22</v>
      </c>
      <c r="J174" s="318">
        <v>0</v>
      </c>
      <c r="K174" s="318">
        <v>64572.78</v>
      </c>
      <c r="L174" s="318">
        <v>140061.93</v>
      </c>
      <c r="M174" s="318">
        <f>SUM(I174:L174)</f>
        <v>1553912.93</v>
      </c>
      <c r="N174" s="406" t="s">
        <v>471</v>
      </c>
      <c r="O174" s="397">
        <f>M174/N174</f>
        <v>2931.9111886792452</v>
      </c>
      <c r="P174" s="303"/>
      <c r="Q174" s="303"/>
      <c r="R174" s="303"/>
    </row>
    <row r="175" spans="1:18" ht="21.75" customHeight="1">
      <c r="A175" s="157" t="s">
        <v>421</v>
      </c>
      <c r="B175" s="122"/>
      <c r="C175" s="122"/>
      <c r="D175" s="122"/>
      <c r="E175" s="122"/>
      <c r="F175" s="143"/>
      <c r="G175" s="175"/>
      <c r="H175" s="397"/>
      <c r="I175" s="395"/>
      <c r="J175" s="395"/>
      <c r="K175" s="395"/>
      <c r="L175" s="395"/>
      <c r="M175" s="318"/>
      <c r="N175" s="175" t="s">
        <v>749</v>
      </c>
      <c r="O175" s="397"/>
      <c r="P175" s="303"/>
      <c r="Q175" s="303"/>
      <c r="R175" s="303"/>
    </row>
    <row r="176" spans="1:18" ht="21.75" customHeight="1">
      <c r="A176" s="157" t="s">
        <v>644</v>
      </c>
      <c r="B176" s="122"/>
      <c r="C176" s="122"/>
      <c r="D176" s="122"/>
      <c r="E176" s="122"/>
      <c r="F176" s="143"/>
      <c r="G176" s="175"/>
      <c r="H176" s="397"/>
      <c r="I176" s="318">
        <v>1349278.22</v>
      </c>
      <c r="J176" s="318">
        <v>0</v>
      </c>
      <c r="K176" s="318">
        <v>64572.78</v>
      </c>
      <c r="L176" s="318">
        <v>140061.93</v>
      </c>
      <c r="M176" s="318">
        <f>SUM(I176:L176)</f>
        <v>1553912.93</v>
      </c>
      <c r="N176" s="406" t="s">
        <v>610</v>
      </c>
      <c r="O176" s="397">
        <f>M176/N176</f>
        <v>776956.465</v>
      </c>
      <c r="P176" s="303"/>
      <c r="Q176" s="303"/>
      <c r="R176" s="303"/>
    </row>
    <row r="177" spans="1:18" ht="21.75" customHeight="1">
      <c r="A177" s="178"/>
      <c r="B177" s="122"/>
      <c r="C177" s="122"/>
      <c r="D177" s="122"/>
      <c r="E177" s="122"/>
      <c r="F177" s="143"/>
      <c r="G177" s="175"/>
      <c r="H177" s="397"/>
      <c r="I177" s="395"/>
      <c r="J177" s="395"/>
      <c r="K177" s="395"/>
      <c r="L177" s="395"/>
      <c r="M177" s="318"/>
      <c r="N177" s="406" t="s">
        <v>661</v>
      </c>
      <c r="O177" s="397"/>
      <c r="P177" s="303"/>
      <c r="Q177" s="303"/>
      <c r="R177" s="303"/>
    </row>
    <row r="178" spans="1:18" ht="21.75" customHeight="1">
      <c r="A178" s="157" t="s">
        <v>645</v>
      </c>
      <c r="B178" s="122"/>
      <c r="C178" s="122"/>
      <c r="D178" s="122"/>
      <c r="E178" s="122"/>
      <c r="F178" s="143"/>
      <c r="G178" s="175"/>
      <c r="H178" s="397"/>
      <c r="I178" s="318">
        <v>1349278.22</v>
      </c>
      <c r="J178" s="318">
        <v>0</v>
      </c>
      <c r="K178" s="318">
        <v>64572.78</v>
      </c>
      <c r="L178" s="318">
        <v>140061.93</v>
      </c>
      <c r="M178" s="318">
        <f>SUM(I178:L178)</f>
        <v>1553912.93</v>
      </c>
      <c r="N178" s="406" t="s">
        <v>473</v>
      </c>
      <c r="O178" s="397">
        <f>M178/N178</f>
        <v>32373.186041666664</v>
      </c>
      <c r="P178" s="303"/>
      <c r="Q178" s="303"/>
      <c r="R178" s="303"/>
    </row>
    <row r="179" spans="1:18" ht="21.75" customHeight="1">
      <c r="A179" s="152"/>
      <c r="B179" s="129"/>
      <c r="C179" s="129"/>
      <c r="D179" s="129"/>
      <c r="E179" s="129"/>
      <c r="F179" s="144"/>
      <c r="G179" s="417"/>
      <c r="H179" s="424"/>
      <c r="I179" s="396"/>
      <c r="J179" s="396"/>
      <c r="K179" s="396"/>
      <c r="L179" s="396"/>
      <c r="M179" s="431"/>
      <c r="N179" s="417" t="s">
        <v>844</v>
      </c>
      <c r="O179" s="424"/>
      <c r="P179" s="319"/>
      <c r="Q179" s="319"/>
      <c r="R179" s="319"/>
    </row>
    <row r="180" spans="1:18" ht="21.75" customHeight="1">
      <c r="A180" s="109" t="s">
        <v>797</v>
      </c>
      <c r="B180" s="143"/>
      <c r="C180" s="122"/>
      <c r="D180" s="122"/>
      <c r="E180" s="122"/>
      <c r="F180" s="143"/>
      <c r="G180" s="406"/>
      <c r="H180" s="397"/>
      <c r="I180" s="143"/>
      <c r="J180" s="143"/>
      <c r="K180" s="143"/>
      <c r="L180" s="143"/>
      <c r="M180" s="143"/>
      <c r="N180" s="406"/>
      <c r="O180" s="397"/>
      <c r="P180" s="303"/>
      <c r="Q180" s="303"/>
      <c r="R180" s="303"/>
    </row>
    <row r="181" spans="1:18" s="120" customFormat="1" ht="21.75" customHeight="1">
      <c r="A181" s="157" t="s">
        <v>646</v>
      </c>
      <c r="B181" s="176">
        <v>5019385.89</v>
      </c>
      <c r="C181" s="176">
        <v>2619.76</v>
      </c>
      <c r="D181" s="176">
        <v>180549.37</v>
      </c>
      <c r="E181" s="176">
        <v>192518.78</v>
      </c>
      <c r="F181" s="176">
        <f>SUM(B181:E181)</f>
        <v>5395073.8</v>
      </c>
      <c r="G181" s="175" t="s">
        <v>742</v>
      </c>
      <c r="H181" s="397">
        <v>687.18</v>
      </c>
      <c r="I181" s="176"/>
      <c r="J181" s="176"/>
      <c r="K181" s="176"/>
      <c r="L181" s="176"/>
      <c r="M181" s="176"/>
      <c r="N181" s="175"/>
      <c r="O181" s="397"/>
      <c r="P181" s="303"/>
      <c r="Q181" s="303"/>
      <c r="R181" s="303"/>
    </row>
    <row r="182" spans="1:18" s="120" customFormat="1" ht="21.75" customHeight="1">
      <c r="A182" s="157"/>
      <c r="B182" s="122"/>
      <c r="C182" s="122"/>
      <c r="D182" s="122"/>
      <c r="E182" s="122"/>
      <c r="F182" s="143"/>
      <c r="G182" s="406" t="s">
        <v>749</v>
      </c>
      <c r="H182" s="397"/>
      <c r="I182" s="143"/>
      <c r="J182" s="143"/>
      <c r="K182" s="143"/>
      <c r="L182" s="143"/>
      <c r="M182" s="143"/>
      <c r="N182" s="406"/>
      <c r="O182" s="397"/>
      <c r="P182" s="303"/>
      <c r="Q182" s="303"/>
      <c r="R182" s="303"/>
    </row>
    <row r="183" spans="1:18" s="120" customFormat="1" ht="21.75" customHeight="1">
      <c r="A183" s="178" t="s">
        <v>647</v>
      </c>
      <c r="B183" s="176">
        <v>6692514.51</v>
      </c>
      <c r="C183" s="176">
        <v>3493.01</v>
      </c>
      <c r="D183" s="176">
        <v>240732.5</v>
      </c>
      <c r="E183" s="176">
        <v>256691.71</v>
      </c>
      <c r="F183" s="176">
        <f>SUM(B183:E183)</f>
        <v>7193431.7299999995</v>
      </c>
      <c r="G183" s="175" t="s">
        <v>742</v>
      </c>
      <c r="H183" s="397">
        <v>916.24</v>
      </c>
      <c r="I183" s="176"/>
      <c r="J183" s="176"/>
      <c r="K183" s="176"/>
      <c r="L183" s="176"/>
      <c r="M183" s="176"/>
      <c r="N183" s="175"/>
      <c r="O183" s="397"/>
      <c r="P183" s="303"/>
      <c r="Q183" s="303"/>
      <c r="R183" s="303"/>
    </row>
    <row r="184" spans="1:18" s="120" customFormat="1" ht="21.75" customHeight="1">
      <c r="A184" s="157" t="s">
        <v>380</v>
      </c>
      <c r="B184" s="122"/>
      <c r="C184" s="122"/>
      <c r="D184" s="122"/>
      <c r="E184" s="122"/>
      <c r="F184" s="143"/>
      <c r="G184" s="406" t="s">
        <v>749</v>
      </c>
      <c r="H184" s="397"/>
      <c r="I184" s="143"/>
      <c r="J184" s="143"/>
      <c r="K184" s="143"/>
      <c r="L184" s="143"/>
      <c r="M184" s="143"/>
      <c r="N184" s="406"/>
      <c r="O184" s="397"/>
      <c r="P184" s="303"/>
      <c r="Q184" s="303"/>
      <c r="R184" s="303"/>
    </row>
    <row r="185" spans="1:18" s="120" customFormat="1" ht="21.75" customHeight="1">
      <c r="A185" s="157" t="s">
        <v>648</v>
      </c>
      <c r="B185" s="176">
        <v>5019385.89</v>
      </c>
      <c r="C185" s="176">
        <v>2619.76</v>
      </c>
      <c r="D185" s="176">
        <v>180549.38</v>
      </c>
      <c r="E185" s="176">
        <v>192518.78</v>
      </c>
      <c r="F185" s="176">
        <f>SUM(B185:E185)</f>
        <v>5395073.81</v>
      </c>
      <c r="G185" s="175" t="s">
        <v>742</v>
      </c>
      <c r="H185" s="397">
        <v>687.18</v>
      </c>
      <c r="I185" s="176"/>
      <c r="J185" s="176"/>
      <c r="K185" s="176"/>
      <c r="L185" s="176"/>
      <c r="M185" s="176"/>
      <c r="N185" s="175"/>
      <c r="O185" s="397"/>
      <c r="P185" s="303"/>
      <c r="Q185" s="303"/>
      <c r="R185" s="303"/>
    </row>
    <row r="186" spans="1:18" s="120" customFormat="1" ht="21.75" customHeight="1">
      <c r="A186" s="152" t="s">
        <v>428</v>
      </c>
      <c r="B186" s="129"/>
      <c r="C186" s="129"/>
      <c r="D186" s="129"/>
      <c r="E186" s="129"/>
      <c r="F186" s="144"/>
      <c r="G186" s="422" t="s">
        <v>749</v>
      </c>
      <c r="H186" s="424"/>
      <c r="I186" s="144"/>
      <c r="J186" s="144"/>
      <c r="K186" s="144"/>
      <c r="L186" s="144"/>
      <c r="M186" s="144"/>
      <c r="N186" s="422"/>
      <c r="O186" s="424"/>
      <c r="P186" s="319"/>
      <c r="Q186" s="319"/>
      <c r="R186" s="319"/>
    </row>
    <row r="187" spans="1:18" s="120" customFormat="1" ht="21.75" customHeight="1">
      <c r="A187" s="157" t="s">
        <v>649</v>
      </c>
      <c r="B187" s="176">
        <v>6692514.51</v>
      </c>
      <c r="C187" s="176">
        <v>3493.01</v>
      </c>
      <c r="D187" s="176">
        <v>240732.5</v>
      </c>
      <c r="E187" s="176">
        <v>256691.71</v>
      </c>
      <c r="F187" s="176">
        <f>SUM(B187:E187)</f>
        <v>7193431.7299999995</v>
      </c>
      <c r="G187" s="175" t="s">
        <v>742</v>
      </c>
      <c r="H187" s="397">
        <v>916.24</v>
      </c>
      <c r="I187" s="176"/>
      <c r="J187" s="176"/>
      <c r="K187" s="176"/>
      <c r="L187" s="176"/>
      <c r="M187" s="176"/>
      <c r="N187" s="175"/>
      <c r="O187" s="397"/>
      <c r="P187" s="303"/>
      <c r="Q187" s="303"/>
      <c r="R187" s="303"/>
    </row>
    <row r="188" spans="1:18" s="120" customFormat="1" ht="21.75" customHeight="1">
      <c r="A188" s="157" t="s">
        <v>407</v>
      </c>
      <c r="B188" s="122"/>
      <c r="C188" s="122"/>
      <c r="D188" s="122"/>
      <c r="E188" s="122"/>
      <c r="F188" s="143"/>
      <c r="G188" s="406" t="s">
        <v>749</v>
      </c>
      <c r="H188" s="397"/>
      <c r="I188" s="143"/>
      <c r="J188" s="143"/>
      <c r="K188" s="143"/>
      <c r="L188" s="143"/>
      <c r="M188" s="143"/>
      <c r="N188" s="406"/>
      <c r="O188" s="397"/>
      <c r="P188" s="303"/>
      <c r="Q188" s="303"/>
      <c r="R188" s="303"/>
    </row>
    <row r="189" spans="1:18" s="120" customFormat="1" ht="21.75" customHeight="1">
      <c r="A189" s="157" t="s">
        <v>408</v>
      </c>
      <c r="B189" s="121"/>
      <c r="C189" s="121"/>
      <c r="D189" s="121"/>
      <c r="E189" s="121"/>
      <c r="F189" s="174"/>
      <c r="G189" s="174"/>
      <c r="H189" s="174"/>
      <c r="I189" s="174"/>
      <c r="J189" s="174"/>
      <c r="K189" s="174"/>
      <c r="L189" s="174"/>
      <c r="M189" s="174"/>
      <c r="N189" s="174"/>
      <c r="O189" s="174"/>
      <c r="P189" s="303"/>
      <c r="Q189" s="303"/>
      <c r="R189" s="303"/>
    </row>
    <row r="190" spans="1:18" s="120" customFormat="1" ht="21.75" customHeight="1">
      <c r="A190" s="157" t="s">
        <v>650</v>
      </c>
      <c r="B190" s="176">
        <v>5019385.89</v>
      </c>
      <c r="C190" s="176">
        <v>2619.76</v>
      </c>
      <c r="D190" s="176">
        <v>180549.37</v>
      </c>
      <c r="E190" s="176">
        <v>192518.78</v>
      </c>
      <c r="F190" s="176">
        <f>SUM(B190:E190)</f>
        <v>5395073.8</v>
      </c>
      <c r="G190" s="175" t="s">
        <v>742</v>
      </c>
      <c r="H190" s="397">
        <v>687.18</v>
      </c>
      <c r="I190" s="176"/>
      <c r="J190" s="176"/>
      <c r="K190" s="176"/>
      <c r="L190" s="176"/>
      <c r="M190" s="176"/>
      <c r="N190" s="175"/>
      <c r="O190" s="397"/>
      <c r="P190" s="303"/>
      <c r="Q190" s="303"/>
      <c r="R190" s="303"/>
    </row>
    <row r="191" spans="1:18" s="120" customFormat="1" ht="21.75" customHeight="1">
      <c r="A191" s="178" t="s">
        <v>409</v>
      </c>
      <c r="B191" s="122"/>
      <c r="C191" s="122"/>
      <c r="D191" s="122"/>
      <c r="E191" s="122"/>
      <c r="F191" s="143"/>
      <c r="G191" s="406" t="s">
        <v>749</v>
      </c>
      <c r="H191" s="397"/>
      <c r="I191" s="143"/>
      <c r="J191" s="143"/>
      <c r="K191" s="143"/>
      <c r="L191" s="143"/>
      <c r="M191" s="143"/>
      <c r="N191" s="406"/>
      <c r="O191" s="397"/>
      <c r="P191" s="303"/>
      <c r="Q191" s="303"/>
      <c r="R191" s="303"/>
    </row>
    <row r="192" spans="1:18" s="120" customFormat="1" ht="21.75" customHeight="1">
      <c r="A192" s="157" t="s">
        <v>651</v>
      </c>
      <c r="B192" s="176">
        <v>5019385.88</v>
      </c>
      <c r="C192" s="176">
        <v>2619.76</v>
      </c>
      <c r="D192" s="176">
        <v>180549.37</v>
      </c>
      <c r="E192" s="176">
        <v>192518.77</v>
      </c>
      <c r="F192" s="176">
        <f>SUM(B192:E192)</f>
        <v>5395073.779999999</v>
      </c>
      <c r="G192" s="175" t="s">
        <v>742</v>
      </c>
      <c r="H192" s="397">
        <v>687.18</v>
      </c>
      <c r="I192" s="176"/>
      <c r="J192" s="176"/>
      <c r="K192" s="176"/>
      <c r="L192" s="176"/>
      <c r="M192" s="176"/>
      <c r="N192" s="175"/>
      <c r="O192" s="397"/>
      <c r="P192" s="303"/>
      <c r="Q192" s="303"/>
      <c r="R192" s="303"/>
    </row>
    <row r="193" spans="1:18" s="120" customFormat="1" ht="21.75" customHeight="1">
      <c r="A193" s="157"/>
      <c r="B193" s="122"/>
      <c r="C193" s="122"/>
      <c r="D193" s="122"/>
      <c r="E193" s="122"/>
      <c r="F193" s="143"/>
      <c r="G193" s="406" t="s">
        <v>749</v>
      </c>
      <c r="H193" s="397"/>
      <c r="I193" s="143"/>
      <c r="J193" s="143"/>
      <c r="K193" s="143"/>
      <c r="L193" s="143"/>
      <c r="M193" s="143"/>
      <c r="N193" s="406"/>
      <c r="O193" s="397"/>
      <c r="P193" s="303"/>
      <c r="Q193" s="303"/>
      <c r="R193" s="303"/>
    </row>
    <row r="194" spans="1:18" s="120" customFormat="1" ht="21.75" customHeight="1">
      <c r="A194" s="178" t="s">
        <v>652</v>
      </c>
      <c r="B194" s="122"/>
      <c r="C194" s="122"/>
      <c r="D194" s="122"/>
      <c r="E194" s="122"/>
      <c r="F194" s="143"/>
      <c r="G194" s="406"/>
      <c r="H194" s="397"/>
      <c r="I194" s="318">
        <v>7240736.78</v>
      </c>
      <c r="J194" s="318">
        <v>0</v>
      </c>
      <c r="K194" s="318">
        <v>128073.87</v>
      </c>
      <c r="L194" s="318">
        <v>441640.58</v>
      </c>
      <c r="M194" s="318">
        <f>SUM(I194:L194)</f>
        <v>7810451.23</v>
      </c>
      <c r="N194" s="175" t="s">
        <v>742</v>
      </c>
      <c r="O194" s="397">
        <f>M194/N194</f>
        <v>994.8352095274488</v>
      </c>
      <c r="P194" s="122"/>
      <c r="Q194" s="303"/>
      <c r="R194" s="303"/>
    </row>
    <row r="195" spans="1:18" s="120" customFormat="1" ht="21.75" customHeight="1">
      <c r="A195" s="157" t="s">
        <v>653</v>
      </c>
      <c r="B195" s="122"/>
      <c r="C195" s="122"/>
      <c r="D195" s="122"/>
      <c r="E195" s="122"/>
      <c r="F195" s="143"/>
      <c r="G195" s="406"/>
      <c r="H195" s="397"/>
      <c r="I195" s="395"/>
      <c r="J195" s="395"/>
      <c r="K195" s="395"/>
      <c r="L195" s="395"/>
      <c r="M195" s="318"/>
      <c r="N195" s="406" t="s">
        <v>749</v>
      </c>
      <c r="O195" s="397"/>
      <c r="P195" s="122"/>
      <c r="Q195" s="303"/>
      <c r="R195" s="303"/>
    </row>
    <row r="196" spans="1:18" s="120" customFormat="1" ht="21.75" customHeight="1">
      <c r="A196" s="157" t="s">
        <v>654</v>
      </c>
      <c r="B196" s="122"/>
      <c r="C196" s="122"/>
      <c r="D196" s="122"/>
      <c r="E196" s="122"/>
      <c r="F196" s="143"/>
      <c r="G196" s="406"/>
      <c r="H196" s="397"/>
      <c r="I196" s="318">
        <v>5430552.58</v>
      </c>
      <c r="J196" s="318">
        <v>0</v>
      </c>
      <c r="K196" s="318">
        <v>96055.4</v>
      </c>
      <c r="L196" s="318">
        <v>331230.44</v>
      </c>
      <c r="M196" s="318">
        <f>SUM(I196:L196)</f>
        <v>5857838.420000001</v>
      </c>
      <c r="N196" s="175" t="s">
        <v>742</v>
      </c>
      <c r="O196" s="397">
        <f>M196/N196</f>
        <v>746.1264068271558</v>
      </c>
      <c r="P196" s="122"/>
      <c r="Q196" s="303"/>
      <c r="R196" s="303"/>
    </row>
    <row r="197" spans="1:18" s="120" customFormat="1" ht="21.75" customHeight="1">
      <c r="A197" s="157" t="s">
        <v>937</v>
      </c>
      <c r="B197" s="122"/>
      <c r="C197" s="122"/>
      <c r="D197" s="122"/>
      <c r="E197" s="122"/>
      <c r="F197" s="143"/>
      <c r="G197" s="406"/>
      <c r="H197" s="397"/>
      <c r="I197" s="395"/>
      <c r="J197" s="395"/>
      <c r="K197" s="395"/>
      <c r="L197" s="395"/>
      <c r="M197" s="318"/>
      <c r="N197" s="406" t="s">
        <v>749</v>
      </c>
      <c r="O197" s="397"/>
      <c r="P197" s="122"/>
      <c r="Q197" s="303"/>
      <c r="R197" s="303"/>
    </row>
    <row r="198" spans="1:18" s="120" customFormat="1" ht="21.75" customHeight="1">
      <c r="A198" s="157" t="s">
        <v>655</v>
      </c>
      <c r="B198" s="122"/>
      <c r="C198" s="122"/>
      <c r="D198" s="122"/>
      <c r="E198" s="122"/>
      <c r="F198" s="143"/>
      <c r="G198" s="406"/>
      <c r="H198" s="397"/>
      <c r="I198" s="318">
        <v>7240736.78</v>
      </c>
      <c r="J198" s="318">
        <v>0</v>
      </c>
      <c r="K198" s="318">
        <v>128073.87</v>
      </c>
      <c r="L198" s="318">
        <v>441640.58</v>
      </c>
      <c r="M198" s="318">
        <f>SUM(I198:L198)</f>
        <v>7810451.23</v>
      </c>
      <c r="N198" s="175" t="s">
        <v>742</v>
      </c>
      <c r="O198" s="397">
        <f>M198/N198</f>
        <v>994.8352095274488</v>
      </c>
      <c r="P198" s="122"/>
      <c r="Q198" s="303"/>
      <c r="R198" s="303"/>
    </row>
    <row r="199" spans="1:18" s="120" customFormat="1" ht="21.75" customHeight="1">
      <c r="A199" s="157" t="s">
        <v>656</v>
      </c>
      <c r="B199" s="122"/>
      <c r="C199" s="122"/>
      <c r="D199" s="122"/>
      <c r="E199" s="122"/>
      <c r="F199" s="143"/>
      <c r="G199" s="406"/>
      <c r="H199" s="397"/>
      <c r="I199" s="395"/>
      <c r="J199" s="395"/>
      <c r="K199" s="395"/>
      <c r="L199" s="395"/>
      <c r="M199" s="318"/>
      <c r="N199" s="406" t="s">
        <v>749</v>
      </c>
      <c r="O199" s="397"/>
      <c r="P199" s="122"/>
      <c r="Q199" s="303"/>
      <c r="R199" s="303"/>
    </row>
    <row r="200" spans="1:18" s="120" customFormat="1" ht="21.75" customHeight="1">
      <c r="A200" s="157" t="s">
        <v>657</v>
      </c>
      <c r="B200" s="122"/>
      <c r="C200" s="122"/>
      <c r="D200" s="122"/>
      <c r="E200" s="122"/>
      <c r="F200" s="143"/>
      <c r="G200" s="406"/>
      <c r="H200" s="397"/>
      <c r="I200" s="318">
        <v>5430552.58</v>
      </c>
      <c r="J200" s="318">
        <v>0</v>
      </c>
      <c r="K200" s="318">
        <v>96055.4</v>
      </c>
      <c r="L200" s="318">
        <v>331230.44</v>
      </c>
      <c r="M200" s="318">
        <f>SUM(I200:L200)</f>
        <v>5857838.420000001</v>
      </c>
      <c r="N200" s="175" t="s">
        <v>742</v>
      </c>
      <c r="O200" s="397">
        <f>M200/N200</f>
        <v>746.1264068271558</v>
      </c>
      <c r="P200" s="122"/>
      <c r="Q200" s="303"/>
      <c r="R200" s="303"/>
    </row>
    <row r="201" spans="1:18" s="120" customFormat="1" ht="21.75" customHeight="1">
      <c r="A201" s="178" t="s">
        <v>685</v>
      </c>
      <c r="B201" s="122"/>
      <c r="C201" s="122"/>
      <c r="D201" s="122"/>
      <c r="E201" s="122"/>
      <c r="F201" s="143"/>
      <c r="G201" s="406"/>
      <c r="H201" s="397"/>
      <c r="I201" s="395"/>
      <c r="J201" s="395"/>
      <c r="K201" s="395"/>
      <c r="L201" s="395"/>
      <c r="M201" s="318"/>
      <c r="N201" s="406" t="s">
        <v>749</v>
      </c>
      <c r="O201" s="397"/>
      <c r="P201" s="122"/>
      <c r="Q201" s="303"/>
      <c r="R201" s="303"/>
    </row>
    <row r="202" spans="1:18" s="120" customFormat="1" ht="21.75" customHeight="1">
      <c r="A202" s="157" t="s">
        <v>658</v>
      </c>
      <c r="B202" s="122"/>
      <c r="C202" s="122"/>
      <c r="D202" s="122"/>
      <c r="E202" s="122"/>
      <c r="F202" s="143"/>
      <c r="G202" s="406"/>
      <c r="H202" s="397"/>
      <c r="I202" s="318">
        <v>5430552.58</v>
      </c>
      <c r="J202" s="318">
        <v>0</v>
      </c>
      <c r="K202" s="318">
        <v>96055.41</v>
      </c>
      <c r="L202" s="318">
        <v>331230.43</v>
      </c>
      <c r="M202" s="318">
        <f>SUM(I202:L202)</f>
        <v>5857838.42</v>
      </c>
      <c r="N202" s="175" t="s">
        <v>742</v>
      </c>
      <c r="O202" s="397">
        <f>M202/N202</f>
        <v>746.1264068271557</v>
      </c>
      <c r="P202" s="122"/>
      <c r="Q202" s="303"/>
      <c r="R202" s="303"/>
    </row>
    <row r="203" spans="1:18" s="120" customFormat="1" ht="21.75" customHeight="1">
      <c r="A203" s="121" t="s">
        <v>80</v>
      </c>
      <c r="B203" s="122"/>
      <c r="C203" s="122"/>
      <c r="D203" s="122"/>
      <c r="E203" s="122"/>
      <c r="F203" s="143"/>
      <c r="G203" s="406"/>
      <c r="H203" s="397"/>
      <c r="I203" s="395"/>
      <c r="J203" s="395"/>
      <c r="K203" s="395"/>
      <c r="L203" s="395"/>
      <c r="M203" s="318"/>
      <c r="N203" s="406" t="s">
        <v>749</v>
      </c>
      <c r="O203" s="397"/>
      <c r="P203" s="122"/>
      <c r="Q203" s="303"/>
      <c r="R203" s="303"/>
    </row>
    <row r="204" spans="1:18" s="120" customFormat="1" ht="21.75" customHeight="1">
      <c r="A204" s="157" t="s">
        <v>193</v>
      </c>
      <c r="B204" s="122"/>
      <c r="C204" s="122"/>
      <c r="D204" s="122"/>
      <c r="E204" s="122"/>
      <c r="F204" s="143"/>
      <c r="G204" s="406"/>
      <c r="H204" s="397"/>
      <c r="I204" s="318">
        <v>5430552.59</v>
      </c>
      <c r="J204" s="318">
        <v>0</v>
      </c>
      <c r="K204" s="318">
        <v>96055.41</v>
      </c>
      <c r="L204" s="318">
        <v>331230.43</v>
      </c>
      <c r="M204" s="318">
        <f>SUM(I204:L204)</f>
        <v>5857838.43</v>
      </c>
      <c r="N204" s="175" t="s">
        <v>742</v>
      </c>
      <c r="O204" s="397">
        <f>M204/N204</f>
        <v>746.1264081008788</v>
      </c>
      <c r="P204" s="122"/>
      <c r="Q204" s="303"/>
      <c r="R204" s="303"/>
    </row>
    <row r="205" spans="1:18" s="120" customFormat="1" ht="21.75" customHeight="1">
      <c r="A205" s="152"/>
      <c r="B205" s="129"/>
      <c r="C205" s="129"/>
      <c r="D205" s="129"/>
      <c r="E205" s="129"/>
      <c r="F205" s="144"/>
      <c r="G205" s="422"/>
      <c r="H205" s="424"/>
      <c r="I205" s="396"/>
      <c r="J205" s="396"/>
      <c r="K205" s="396"/>
      <c r="L205" s="396"/>
      <c r="M205" s="431"/>
      <c r="N205" s="422" t="s">
        <v>749</v>
      </c>
      <c r="O205" s="424"/>
      <c r="P205" s="129"/>
      <c r="Q205" s="319"/>
      <c r="R205" s="319"/>
    </row>
    <row r="206" spans="1:18" s="120" customFormat="1" ht="21.75" customHeight="1">
      <c r="A206" s="109" t="s">
        <v>798</v>
      </c>
      <c r="B206" s="143"/>
      <c r="C206" s="122"/>
      <c r="D206" s="122"/>
      <c r="E206" s="122"/>
      <c r="F206" s="143"/>
      <c r="G206" s="175"/>
      <c r="H206" s="176"/>
      <c r="I206" s="398"/>
      <c r="J206" s="398"/>
      <c r="K206" s="398"/>
      <c r="L206" s="398"/>
      <c r="M206" s="398"/>
      <c r="N206" s="398"/>
      <c r="O206" s="398"/>
      <c r="P206" s="119"/>
      <c r="Q206" s="352"/>
      <c r="R206" s="303"/>
    </row>
    <row r="207" spans="1:18" s="120" customFormat="1" ht="21.75" customHeight="1">
      <c r="A207" s="121" t="s">
        <v>308</v>
      </c>
      <c r="B207" s="176">
        <v>5090849.77</v>
      </c>
      <c r="C207" s="176">
        <v>4697.5</v>
      </c>
      <c r="D207" s="176">
        <v>418854.95</v>
      </c>
      <c r="E207" s="176">
        <v>200707.88</v>
      </c>
      <c r="F207" s="176">
        <f>SUM(B207:E207)</f>
        <v>5715110.1</v>
      </c>
      <c r="G207" s="175" t="s">
        <v>801</v>
      </c>
      <c r="H207" s="397">
        <v>2909.93</v>
      </c>
      <c r="I207" s="318">
        <v>4428502.68</v>
      </c>
      <c r="J207" s="318">
        <v>0</v>
      </c>
      <c r="K207" s="318">
        <v>222857.31</v>
      </c>
      <c r="L207" s="318">
        <v>483234.04</v>
      </c>
      <c r="M207" s="318">
        <f>SUM(I207:L207)</f>
        <v>5134594.029999999</v>
      </c>
      <c r="N207" s="175" t="s">
        <v>83</v>
      </c>
      <c r="O207" s="397">
        <f>M207/N207</f>
        <v>3543.54315389924</v>
      </c>
      <c r="P207" s="315">
        <v>-10.16</v>
      </c>
      <c r="Q207" s="303">
        <v>-26.22</v>
      </c>
      <c r="R207" s="315">
        <v>21.77</v>
      </c>
    </row>
    <row r="208" spans="1:18" s="120" customFormat="1" ht="21.75" customHeight="1">
      <c r="A208" s="121" t="s">
        <v>309</v>
      </c>
      <c r="B208" s="122"/>
      <c r="C208" s="122"/>
      <c r="D208" s="122"/>
      <c r="E208" s="122"/>
      <c r="F208" s="143"/>
      <c r="G208" s="175" t="s">
        <v>837</v>
      </c>
      <c r="H208" s="397"/>
      <c r="I208" s="395"/>
      <c r="J208" s="395"/>
      <c r="K208" s="395"/>
      <c r="L208" s="395"/>
      <c r="M208" s="318"/>
      <c r="N208" s="175" t="s">
        <v>837</v>
      </c>
      <c r="O208" s="397"/>
      <c r="P208" s="303"/>
      <c r="Q208" s="303"/>
      <c r="R208" s="303"/>
    </row>
    <row r="209" spans="1:18" s="120" customFormat="1" ht="21.75" customHeight="1">
      <c r="A209" s="128"/>
      <c r="B209" s="129"/>
      <c r="C209" s="129"/>
      <c r="D209" s="129"/>
      <c r="E209" s="129"/>
      <c r="F209" s="144"/>
      <c r="G209" s="417"/>
      <c r="H209" s="424"/>
      <c r="I209" s="396"/>
      <c r="J209" s="396"/>
      <c r="K209" s="396"/>
      <c r="L209" s="396"/>
      <c r="M209" s="431"/>
      <c r="N209" s="417"/>
      <c r="O209" s="424"/>
      <c r="P209" s="319"/>
      <c r="Q209" s="319"/>
      <c r="R209" s="319"/>
    </row>
    <row r="210" spans="1:18" ht="21.75" customHeight="1">
      <c r="A210" s="121" t="s">
        <v>410</v>
      </c>
      <c r="B210" s="176">
        <v>5090849.76</v>
      </c>
      <c r="C210" s="176">
        <v>4697.5</v>
      </c>
      <c r="D210" s="176">
        <v>418854.94</v>
      </c>
      <c r="E210" s="176">
        <v>200707.88</v>
      </c>
      <c r="F210" s="176">
        <f>SUM(B210:E210)</f>
        <v>5715110.08</v>
      </c>
      <c r="G210" s="175" t="s">
        <v>803</v>
      </c>
      <c r="H210" s="397">
        <v>4233.41</v>
      </c>
      <c r="I210" s="318">
        <v>5904670.24</v>
      </c>
      <c r="J210" s="318">
        <v>0</v>
      </c>
      <c r="K210" s="318">
        <v>297143.09</v>
      </c>
      <c r="L210" s="318">
        <v>644312.06</v>
      </c>
      <c r="M210" s="318">
        <f>SUM(I210:L210)</f>
        <v>6846125.390000001</v>
      </c>
      <c r="N210" s="175" t="s">
        <v>85</v>
      </c>
      <c r="O210" s="397">
        <f>M210/N210</f>
        <v>5521.068862903227</v>
      </c>
      <c r="P210" s="315">
        <v>19.79</v>
      </c>
      <c r="Q210" s="303">
        <v>-8.15</v>
      </c>
      <c r="R210" s="315">
        <v>30.42</v>
      </c>
    </row>
    <row r="211" spans="1:18" ht="21.75" customHeight="1">
      <c r="A211" s="121" t="s">
        <v>310</v>
      </c>
      <c r="B211" s="122"/>
      <c r="C211" s="122"/>
      <c r="D211" s="122"/>
      <c r="E211" s="122"/>
      <c r="F211" s="143"/>
      <c r="G211" s="175" t="s">
        <v>837</v>
      </c>
      <c r="H211" s="397"/>
      <c r="I211" s="395"/>
      <c r="J211" s="395"/>
      <c r="K211" s="395"/>
      <c r="L211" s="395"/>
      <c r="M211" s="318"/>
      <c r="N211" s="175" t="s">
        <v>837</v>
      </c>
      <c r="O211" s="397"/>
      <c r="P211" s="303"/>
      <c r="Q211" s="303"/>
      <c r="R211" s="303"/>
    </row>
    <row r="212" spans="1:18" ht="21.75" customHeight="1">
      <c r="A212" s="157" t="s">
        <v>411</v>
      </c>
      <c r="B212" s="176">
        <v>5090849.77</v>
      </c>
      <c r="C212" s="176">
        <v>4697.5</v>
      </c>
      <c r="D212" s="176">
        <v>418854.95</v>
      </c>
      <c r="E212" s="176">
        <v>200707.88</v>
      </c>
      <c r="F212" s="176">
        <f>SUM(B212:E212)</f>
        <v>5715110.1</v>
      </c>
      <c r="G212" s="175" t="s">
        <v>800</v>
      </c>
      <c r="H212" s="397">
        <v>707.84</v>
      </c>
      <c r="I212" s="318">
        <v>5904670.25</v>
      </c>
      <c r="J212" s="318">
        <v>0</v>
      </c>
      <c r="K212" s="318">
        <v>297143.08</v>
      </c>
      <c r="L212" s="318">
        <v>644312.05</v>
      </c>
      <c r="M212" s="318">
        <f>SUM(I212:L212)</f>
        <v>6846125.38</v>
      </c>
      <c r="N212" s="175" t="s">
        <v>82</v>
      </c>
      <c r="O212" s="397">
        <f>M212/N212</f>
        <v>736.3008582490858</v>
      </c>
      <c r="P212" s="315">
        <v>19.79</v>
      </c>
      <c r="Q212" s="303">
        <v>15.16</v>
      </c>
      <c r="R212" s="315">
        <v>4.02</v>
      </c>
    </row>
    <row r="213" spans="1:18" ht="21.75" customHeight="1">
      <c r="A213" s="157" t="s">
        <v>895</v>
      </c>
      <c r="B213" s="122"/>
      <c r="C213" s="122"/>
      <c r="D213" s="122"/>
      <c r="E213" s="122"/>
      <c r="F213" s="143"/>
      <c r="G213" s="175" t="s">
        <v>837</v>
      </c>
      <c r="H213" s="397"/>
      <c r="I213" s="395"/>
      <c r="J213" s="395"/>
      <c r="K213" s="395"/>
      <c r="L213" s="395"/>
      <c r="M213" s="318"/>
      <c r="N213" s="175" t="s">
        <v>837</v>
      </c>
      <c r="O213" s="397"/>
      <c r="P213" s="303"/>
      <c r="Q213" s="303"/>
      <c r="R213" s="303"/>
    </row>
    <row r="214" spans="1:18" s="120" customFormat="1" ht="21.75" customHeight="1">
      <c r="A214" s="157" t="s">
        <v>412</v>
      </c>
      <c r="B214" s="176">
        <v>5090849.77</v>
      </c>
      <c r="C214" s="176">
        <v>4697.5</v>
      </c>
      <c r="D214" s="176">
        <v>418854.94</v>
      </c>
      <c r="E214" s="176">
        <v>200707.88</v>
      </c>
      <c r="F214" s="176">
        <f>SUM(B214:E214)</f>
        <v>5715110.09</v>
      </c>
      <c r="G214" s="175" t="s">
        <v>802</v>
      </c>
      <c r="H214" s="397">
        <v>40822.21</v>
      </c>
      <c r="I214" s="318">
        <v>5904670.25</v>
      </c>
      <c r="J214" s="318">
        <v>0</v>
      </c>
      <c r="K214" s="318">
        <v>297143.09</v>
      </c>
      <c r="L214" s="318">
        <v>644312.06</v>
      </c>
      <c r="M214" s="318">
        <f>SUM(I214:L214)</f>
        <v>6846125.4</v>
      </c>
      <c r="N214" s="175" t="s">
        <v>84</v>
      </c>
      <c r="O214" s="397">
        <f>M214/N214</f>
        <v>27384.501600000003</v>
      </c>
      <c r="P214" s="315">
        <v>19.79</v>
      </c>
      <c r="Q214" s="303">
        <v>78.57</v>
      </c>
      <c r="R214" s="315">
        <v>-32.92</v>
      </c>
    </row>
    <row r="215" spans="1:18" s="120" customFormat="1" ht="21.75" customHeight="1">
      <c r="A215" s="157"/>
      <c r="B215" s="122"/>
      <c r="C215" s="122"/>
      <c r="D215" s="122"/>
      <c r="E215" s="122"/>
      <c r="F215" s="143"/>
      <c r="G215" s="175" t="s">
        <v>837</v>
      </c>
      <c r="H215" s="397"/>
      <c r="I215" s="395"/>
      <c r="J215" s="395"/>
      <c r="K215" s="395"/>
      <c r="L215" s="395"/>
      <c r="M215" s="318"/>
      <c r="N215" s="175" t="s">
        <v>837</v>
      </c>
      <c r="O215" s="397"/>
      <c r="P215" s="315"/>
      <c r="Q215" s="303"/>
      <c r="R215" s="315"/>
    </row>
    <row r="216" spans="1:18" s="120" customFormat="1" ht="21.75" customHeight="1">
      <c r="A216" s="157" t="s">
        <v>823</v>
      </c>
      <c r="B216" s="176">
        <v>2545424.88</v>
      </c>
      <c r="C216" s="176">
        <v>2348.74</v>
      </c>
      <c r="D216" s="176">
        <v>209427.47</v>
      </c>
      <c r="E216" s="176">
        <v>100353.93</v>
      </c>
      <c r="F216" s="176">
        <f>SUM(B216:E216)</f>
        <v>2857555.0200000005</v>
      </c>
      <c r="G216" s="175" t="s">
        <v>315</v>
      </c>
      <c r="H216" s="397">
        <v>285755.5</v>
      </c>
      <c r="I216" s="318">
        <v>4428502.68</v>
      </c>
      <c r="J216" s="318">
        <v>0</v>
      </c>
      <c r="K216" s="318">
        <v>222857.31</v>
      </c>
      <c r="L216" s="318">
        <v>483234.04</v>
      </c>
      <c r="M216" s="318">
        <f>SUM(I216:L216)</f>
        <v>5134594.029999999</v>
      </c>
      <c r="N216" s="175" t="s">
        <v>258</v>
      </c>
      <c r="O216" s="397">
        <f>M216/N216</f>
        <v>570510.4477777777</v>
      </c>
      <c r="P216" s="303">
        <v>79.68</v>
      </c>
      <c r="Q216" s="303">
        <v>-10</v>
      </c>
      <c r="R216" s="303">
        <v>99.65</v>
      </c>
    </row>
    <row r="217" spans="1:18" s="120" customFormat="1" ht="21.75" customHeight="1">
      <c r="A217" s="157"/>
      <c r="B217" s="122"/>
      <c r="C217" s="122"/>
      <c r="D217" s="122"/>
      <c r="E217" s="122"/>
      <c r="F217" s="143"/>
      <c r="G217" s="175" t="s">
        <v>844</v>
      </c>
      <c r="H217" s="397"/>
      <c r="I217" s="395"/>
      <c r="J217" s="395"/>
      <c r="K217" s="395"/>
      <c r="L217" s="395"/>
      <c r="M217" s="318"/>
      <c r="N217" s="175" t="s">
        <v>844</v>
      </c>
      <c r="O217" s="397"/>
      <c r="P217" s="303"/>
      <c r="Q217" s="303"/>
      <c r="R217" s="303"/>
    </row>
    <row r="218" spans="1:18" s="120" customFormat="1" ht="21.75" customHeight="1">
      <c r="A218" s="157" t="s">
        <v>824</v>
      </c>
      <c r="B218" s="176">
        <v>2545424.88</v>
      </c>
      <c r="C218" s="176">
        <v>2348.75</v>
      </c>
      <c r="D218" s="176">
        <v>209427.47</v>
      </c>
      <c r="E218" s="176">
        <v>100353.93</v>
      </c>
      <c r="F218" s="176">
        <f>SUM(B218:E218)</f>
        <v>2857555.0300000003</v>
      </c>
      <c r="G218" s="175" t="s">
        <v>261</v>
      </c>
      <c r="H218" s="397">
        <v>3221.6</v>
      </c>
      <c r="I218" s="318">
        <v>2952335.12</v>
      </c>
      <c r="J218" s="318">
        <v>0</v>
      </c>
      <c r="K218" s="318">
        <v>148571.54</v>
      </c>
      <c r="L218" s="318">
        <v>322156.03</v>
      </c>
      <c r="M218" s="318">
        <f>SUM(I218:L218)</f>
        <v>3423062.6900000004</v>
      </c>
      <c r="N218" s="175" t="s">
        <v>86</v>
      </c>
      <c r="O218" s="397">
        <f>M218/N218</f>
        <v>4625.760391891892</v>
      </c>
      <c r="P218" s="303">
        <v>19.79</v>
      </c>
      <c r="Q218" s="303">
        <v>-16.57</v>
      </c>
      <c r="R218" s="303">
        <v>43.59</v>
      </c>
    </row>
    <row r="219" spans="1:18" s="120" customFormat="1" ht="21.75" customHeight="1">
      <c r="A219" s="152" t="s">
        <v>381</v>
      </c>
      <c r="B219" s="129"/>
      <c r="C219" s="129"/>
      <c r="D219" s="129"/>
      <c r="E219" s="129"/>
      <c r="F219" s="144"/>
      <c r="G219" s="417" t="s">
        <v>837</v>
      </c>
      <c r="H219" s="424"/>
      <c r="I219" s="396"/>
      <c r="J219" s="396"/>
      <c r="K219" s="396"/>
      <c r="L219" s="396"/>
      <c r="M219" s="431"/>
      <c r="N219" s="417" t="s">
        <v>837</v>
      </c>
      <c r="O219" s="424"/>
      <c r="P219" s="319"/>
      <c r="Q219" s="319"/>
      <c r="R219" s="319"/>
    </row>
    <row r="220" spans="1:18" ht="21.75" customHeight="1">
      <c r="A220" s="109" t="s">
        <v>755</v>
      </c>
      <c r="B220" s="143"/>
      <c r="C220" s="122"/>
      <c r="D220" s="122"/>
      <c r="E220" s="122"/>
      <c r="F220" s="143"/>
      <c r="G220" s="175"/>
      <c r="H220" s="397"/>
      <c r="I220" s="143"/>
      <c r="J220" s="143"/>
      <c r="K220" s="143"/>
      <c r="L220" s="143"/>
      <c r="M220" s="143"/>
      <c r="N220" s="175"/>
      <c r="O220" s="397"/>
      <c r="P220" s="303"/>
      <c r="Q220" s="303"/>
      <c r="R220" s="303"/>
    </row>
    <row r="221" spans="1:18" s="120" customFormat="1" ht="21.75" customHeight="1">
      <c r="A221" s="157" t="s">
        <v>599</v>
      </c>
      <c r="B221" s="176">
        <v>19663850.65</v>
      </c>
      <c r="C221" s="176">
        <v>30895.09</v>
      </c>
      <c r="D221" s="176">
        <v>2074815.19</v>
      </c>
      <c r="E221" s="176">
        <v>1262774.73</v>
      </c>
      <c r="F221" s="176">
        <f>SUM(B221:E221)</f>
        <v>23032335.66</v>
      </c>
      <c r="G221" s="175" t="s">
        <v>806</v>
      </c>
      <c r="H221" s="397">
        <v>1445.03</v>
      </c>
      <c r="I221" s="176"/>
      <c r="J221" s="176"/>
      <c r="K221" s="176"/>
      <c r="L221" s="176"/>
      <c r="M221" s="176"/>
      <c r="N221" s="175"/>
      <c r="O221" s="397"/>
      <c r="P221" s="303"/>
      <c r="Q221" s="303"/>
      <c r="R221" s="303"/>
    </row>
    <row r="222" spans="1:18" s="120" customFormat="1" ht="21.75" customHeight="1">
      <c r="A222" s="157"/>
      <c r="B222" s="122"/>
      <c r="C222" s="122"/>
      <c r="D222" s="122"/>
      <c r="E222" s="122"/>
      <c r="F222" s="143"/>
      <c r="G222" s="406" t="s">
        <v>838</v>
      </c>
      <c r="H222" s="174"/>
      <c r="I222" s="143"/>
      <c r="J222" s="143"/>
      <c r="K222" s="143"/>
      <c r="L222" s="143"/>
      <c r="M222" s="143"/>
      <c r="N222" s="406"/>
      <c r="O222" s="174"/>
      <c r="P222" s="303"/>
      <c r="Q222" s="303"/>
      <c r="R222" s="303"/>
    </row>
    <row r="223" spans="1:18" s="120" customFormat="1" ht="21.75" customHeight="1">
      <c r="A223" s="157" t="s">
        <v>600</v>
      </c>
      <c r="B223" s="176">
        <v>2184872.3</v>
      </c>
      <c r="C223" s="176">
        <v>3432.79</v>
      </c>
      <c r="D223" s="176">
        <v>230535.02</v>
      </c>
      <c r="E223" s="176">
        <v>140308.3</v>
      </c>
      <c r="F223" s="176">
        <f>SUM(B223:E223)</f>
        <v>2559148.4099999997</v>
      </c>
      <c r="G223" s="175" t="s">
        <v>807</v>
      </c>
      <c r="H223" s="397">
        <v>1441.77</v>
      </c>
      <c r="I223" s="176"/>
      <c r="J223" s="176"/>
      <c r="K223" s="176"/>
      <c r="L223" s="176"/>
      <c r="M223" s="176"/>
      <c r="N223" s="175"/>
      <c r="O223" s="397"/>
      <c r="P223" s="303"/>
      <c r="Q223" s="303"/>
      <c r="R223" s="303"/>
    </row>
    <row r="224" spans="1:18" s="120" customFormat="1" ht="21.75" customHeight="1">
      <c r="A224" s="157"/>
      <c r="B224" s="176"/>
      <c r="C224" s="176"/>
      <c r="D224" s="176"/>
      <c r="E224" s="176"/>
      <c r="F224" s="176"/>
      <c r="G224" s="406" t="s">
        <v>838</v>
      </c>
      <c r="H224" s="397"/>
      <c r="I224" s="176"/>
      <c r="J224" s="176"/>
      <c r="K224" s="176"/>
      <c r="L224" s="176"/>
      <c r="M224" s="176"/>
      <c r="N224" s="406"/>
      <c r="O224" s="397"/>
      <c r="P224" s="303"/>
      <c r="Q224" s="303"/>
      <c r="R224" s="303"/>
    </row>
    <row r="225" spans="1:18" s="120" customFormat="1" ht="21.75" customHeight="1">
      <c r="A225" s="157" t="s">
        <v>194</v>
      </c>
      <c r="B225" s="176"/>
      <c r="C225" s="176"/>
      <c r="D225" s="176"/>
      <c r="E225" s="176"/>
      <c r="F225" s="176"/>
      <c r="G225" s="406"/>
      <c r="H225" s="397"/>
      <c r="I225" s="318">
        <v>26647477.2</v>
      </c>
      <c r="J225" s="318">
        <v>0</v>
      </c>
      <c r="K225" s="318">
        <v>1451024.37</v>
      </c>
      <c r="L225" s="318">
        <v>3410578.84</v>
      </c>
      <c r="M225" s="318">
        <f>SUM(I225:L225)</f>
        <v>31509080.41</v>
      </c>
      <c r="N225" s="175" t="s">
        <v>88</v>
      </c>
      <c r="O225" s="397">
        <f>M225/N225</f>
        <v>2235.320687429058</v>
      </c>
      <c r="P225" s="303"/>
      <c r="Q225" s="303"/>
      <c r="R225" s="303"/>
    </row>
    <row r="226" spans="1:18" s="120" customFormat="1" ht="21.75" customHeight="1">
      <c r="A226" s="152"/>
      <c r="B226" s="129"/>
      <c r="C226" s="129"/>
      <c r="D226" s="129"/>
      <c r="E226" s="129"/>
      <c r="F226" s="144"/>
      <c r="G226" s="422"/>
      <c r="H226" s="424"/>
      <c r="I226" s="396"/>
      <c r="J226" s="396"/>
      <c r="K226" s="396"/>
      <c r="L226" s="396"/>
      <c r="M226" s="431"/>
      <c r="N226" s="422" t="s">
        <v>838</v>
      </c>
      <c r="O226" s="432"/>
      <c r="P226" s="319"/>
      <c r="Q226" s="319"/>
      <c r="R226" s="319"/>
    </row>
    <row r="227" spans="1:18" s="120" customFormat="1" ht="21.75" customHeight="1">
      <c r="A227" s="109" t="s">
        <v>756</v>
      </c>
      <c r="B227" s="143"/>
      <c r="C227" s="122"/>
      <c r="D227" s="122"/>
      <c r="E227" s="122"/>
      <c r="F227" s="143"/>
      <c r="G227" s="175"/>
      <c r="H227" s="176"/>
      <c r="I227" s="143"/>
      <c r="J227" s="143"/>
      <c r="K227" s="143"/>
      <c r="L227" s="143"/>
      <c r="M227" s="143"/>
      <c r="N227" s="175"/>
      <c r="O227" s="176"/>
      <c r="P227" s="303"/>
      <c r="Q227" s="303"/>
      <c r="R227" s="303"/>
    </row>
    <row r="228" spans="1:18" s="120" customFormat="1" ht="21.75" customHeight="1">
      <c r="A228" s="121" t="s">
        <v>199</v>
      </c>
      <c r="B228" s="176">
        <v>2376292.88692</v>
      </c>
      <c r="C228" s="176">
        <v>2143.02</v>
      </c>
      <c r="D228" s="176">
        <v>175100.63</v>
      </c>
      <c r="E228" s="176">
        <v>120692.36</v>
      </c>
      <c r="F228" s="176">
        <f>SUM(B228:E228)</f>
        <v>2674228.8969199997</v>
      </c>
      <c r="G228" s="175" t="s">
        <v>808</v>
      </c>
      <c r="H228" s="397">
        <v>142.98</v>
      </c>
      <c r="I228" s="318">
        <v>2487852.73</v>
      </c>
      <c r="J228" s="318">
        <v>0</v>
      </c>
      <c r="K228" s="318">
        <v>101281.37</v>
      </c>
      <c r="L228" s="318">
        <v>214415.77</v>
      </c>
      <c r="M228" s="318">
        <f>SUM(I228:L228)</f>
        <v>2803549.87</v>
      </c>
      <c r="N228" s="175" t="s">
        <v>89</v>
      </c>
      <c r="O228" s="397">
        <f>M228/N228</f>
        <v>181.35389546542467</v>
      </c>
      <c r="P228" s="303">
        <v>4.84</v>
      </c>
      <c r="Q228" s="303">
        <v>-17.34</v>
      </c>
      <c r="R228" s="315">
        <v>26.84</v>
      </c>
    </row>
    <row r="229" spans="1:18" s="120" customFormat="1" ht="21.75" customHeight="1">
      <c r="A229" s="121" t="s">
        <v>932</v>
      </c>
      <c r="B229" s="122"/>
      <c r="C229" s="122"/>
      <c r="D229" s="122"/>
      <c r="E229" s="122"/>
      <c r="F229" s="143"/>
      <c r="G229" s="175" t="s">
        <v>922</v>
      </c>
      <c r="H229" s="397"/>
      <c r="I229" s="395"/>
      <c r="J229" s="395"/>
      <c r="K229" s="395"/>
      <c r="L229" s="395"/>
      <c r="M229" s="318"/>
      <c r="N229" s="175" t="s">
        <v>922</v>
      </c>
      <c r="O229" s="397"/>
      <c r="P229" s="303"/>
      <c r="Q229" s="303"/>
      <c r="R229" s="303"/>
    </row>
    <row r="230" spans="1:18" s="120" customFormat="1" ht="21.75" customHeight="1">
      <c r="A230" s="133" t="s">
        <v>195</v>
      </c>
      <c r="B230" s="176">
        <v>594073.22</v>
      </c>
      <c r="C230" s="176">
        <v>535.75</v>
      </c>
      <c r="D230" s="176">
        <v>43775.16</v>
      </c>
      <c r="E230" s="176">
        <v>30173.09</v>
      </c>
      <c r="F230" s="176">
        <f>SUM(B230:E230)</f>
        <v>668557.22</v>
      </c>
      <c r="G230" s="175" t="s">
        <v>753</v>
      </c>
      <c r="H230" s="397">
        <v>85.16</v>
      </c>
      <c r="I230" s="318">
        <v>1492711.64</v>
      </c>
      <c r="J230" s="318">
        <v>0</v>
      </c>
      <c r="K230" s="318">
        <v>60768.82</v>
      </c>
      <c r="L230" s="318">
        <v>128649.47</v>
      </c>
      <c r="M230" s="318">
        <f>SUM(I230:L230)</f>
        <v>1682129.93</v>
      </c>
      <c r="N230" s="175" t="s">
        <v>753</v>
      </c>
      <c r="O230" s="397">
        <f>M230/N230</f>
        <v>214.25677365940643</v>
      </c>
      <c r="P230" s="315">
        <v>151.61</v>
      </c>
      <c r="Q230" s="314" t="s">
        <v>369</v>
      </c>
      <c r="R230" s="315">
        <v>151.6</v>
      </c>
    </row>
    <row r="231" spans="1:18" s="120" customFormat="1" ht="21.75" customHeight="1">
      <c r="A231" s="133"/>
      <c r="B231" s="122"/>
      <c r="C231" s="122"/>
      <c r="D231" s="122"/>
      <c r="E231" s="122"/>
      <c r="F231" s="143"/>
      <c r="G231" s="175" t="s">
        <v>842</v>
      </c>
      <c r="H231" s="397"/>
      <c r="I231" s="395"/>
      <c r="J231" s="395"/>
      <c r="K231" s="395"/>
      <c r="L231" s="395"/>
      <c r="M231" s="318"/>
      <c r="N231" s="175" t="s">
        <v>842</v>
      </c>
      <c r="O231" s="397"/>
      <c r="P231" s="315"/>
      <c r="Q231" s="314"/>
      <c r="R231" s="315"/>
    </row>
    <row r="232" spans="1:18" s="120" customFormat="1" ht="21.75" customHeight="1">
      <c r="A232" s="443"/>
      <c r="B232" s="129"/>
      <c r="C232" s="129"/>
      <c r="D232" s="129"/>
      <c r="E232" s="129"/>
      <c r="F232" s="144"/>
      <c r="G232" s="417"/>
      <c r="H232" s="424"/>
      <c r="I232" s="396"/>
      <c r="J232" s="396"/>
      <c r="K232" s="396"/>
      <c r="L232" s="396"/>
      <c r="M232" s="431"/>
      <c r="N232" s="417"/>
      <c r="O232" s="424"/>
      <c r="P232" s="444"/>
      <c r="Q232" s="353"/>
      <c r="R232" s="444"/>
    </row>
    <row r="233" spans="1:18" ht="21.75" customHeight="1">
      <c r="A233" s="121" t="s">
        <v>196</v>
      </c>
      <c r="B233" s="176">
        <v>5342385.09</v>
      </c>
      <c r="C233" s="176">
        <v>4817.95</v>
      </c>
      <c r="D233" s="176">
        <v>393661.49</v>
      </c>
      <c r="E233" s="176">
        <v>271340.75</v>
      </c>
      <c r="F233" s="176">
        <f>SUM(B233:E233)</f>
        <v>6012205.28</v>
      </c>
      <c r="G233" s="175" t="s">
        <v>814</v>
      </c>
      <c r="H233" s="397">
        <v>157.27</v>
      </c>
      <c r="I233" s="143"/>
      <c r="J233" s="143"/>
      <c r="K233" s="143"/>
      <c r="L233" s="143"/>
      <c r="M233" s="143"/>
      <c r="N233" s="175"/>
      <c r="O233" s="176"/>
      <c r="P233" s="303"/>
      <c r="Q233" s="303"/>
      <c r="R233" s="315"/>
    </row>
    <row r="234" spans="1:18" s="120" customFormat="1" ht="21.75" customHeight="1">
      <c r="A234" s="121" t="s">
        <v>735</v>
      </c>
      <c r="B234" s="122"/>
      <c r="C234" s="122"/>
      <c r="D234" s="122"/>
      <c r="E234" s="122"/>
      <c r="F234" s="143"/>
      <c r="G234" s="406" t="s">
        <v>843</v>
      </c>
      <c r="H234" s="397"/>
      <c r="I234" s="174"/>
      <c r="J234" s="174"/>
      <c r="K234" s="174"/>
      <c r="L234" s="174"/>
      <c r="M234" s="174"/>
      <c r="N234" s="174"/>
      <c r="O234" s="174"/>
      <c r="P234" s="303"/>
      <c r="Q234" s="303"/>
      <c r="R234" s="303"/>
    </row>
    <row r="235" spans="1:18" ht="21.75" customHeight="1">
      <c r="A235" s="121" t="s">
        <v>197</v>
      </c>
      <c r="B235" s="176">
        <v>4154238.65</v>
      </c>
      <c r="C235" s="176">
        <v>3746.44</v>
      </c>
      <c r="D235" s="176">
        <v>306111.17</v>
      </c>
      <c r="E235" s="176">
        <v>210994.57</v>
      </c>
      <c r="F235" s="176">
        <f>SUM(B235:E235)</f>
        <v>4675090.83</v>
      </c>
      <c r="G235" s="175" t="s">
        <v>809</v>
      </c>
      <c r="H235" s="397">
        <v>682.59</v>
      </c>
      <c r="I235" s="393">
        <v>3482993.82</v>
      </c>
      <c r="J235" s="318">
        <v>0</v>
      </c>
      <c r="K235" s="393">
        <v>141793.91</v>
      </c>
      <c r="L235" s="393">
        <v>300182.08</v>
      </c>
      <c r="M235" s="318">
        <f>SUM(I235:L235)</f>
        <v>3924969.81</v>
      </c>
      <c r="N235" s="175" t="s">
        <v>90</v>
      </c>
      <c r="O235" s="397">
        <f>M235/N235</f>
        <v>550.4866493688639</v>
      </c>
      <c r="P235" s="315">
        <v>-16.05</v>
      </c>
      <c r="Q235" s="303">
        <v>4.1</v>
      </c>
      <c r="R235" s="303">
        <v>-19.35</v>
      </c>
    </row>
    <row r="236" spans="1:18" ht="21.75" customHeight="1">
      <c r="A236" s="121"/>
      <c r="B236" s="122"/>
      <c r="C236" s="122"/>
      <c r="D236" s="122"/>
      <c r="E236" s="122"/>
      <c r="F236" s="143"/>
      <c r="G236" s="175" t="s">
        <v>922</v>
      </c>
      <c r="H236" s="397"/>
      <c r="I236" s="395"/>
      <c r="J236" s="395"/>
      <c r="K236" s="395"/>
      <c r="L236" s="395"/>
      <c r="M236" s="318"/>
      <c r="N236" s="175" t="s">
        <v>922</v>
      </c>
      <c r="O236" s="397"/>
      <c r="P236" s="315"/>
      <c r="Q236" s="303"/>
      <c r="R236" s="303"/>
    </row>
    <row r="237" spans="1:18" ht="21.75" customHeight="1">
      <c r="A237" s="157" t="s">
        <v>198</v>
      </c>
      <c r="B237" s="176">
        <v>3560165.42</v>
      </c>
      <c r="C237" s="176">
        <v>3210.68</v>
      </c>
      <c r="D237" s="176">
        <v>262336.01</v>
      </c>
      <c r="E237" s="176">
        <v>180821.47</v>
      </c>
      <c r="F237" s="176">
        <f>SUM(B237:E237)</f>
        <v>4006533.5800000005</v>
      </c>
      <c r="G237" s="175" t="s">
        <v>374</v>
      </c>
      <c r="H237" s="397">
        <v>333877.8</v>
      </c>
      <c r="I237" s="318">
        <v>5473276.01</v>
      </c>
      <c r="J237" s="318">
        <v>0</v>
      </c>
      <c r="K237" s="318">
        <v>222819</v>
      </c>
      <c r="L237" s="318">
        <v>471714.7</v>
      </c>
      <c r="M237" s="318">
        <f>SUM(I237:L237)</f>
        <v>6167809.71</v>
      </c>
      <c r="N237" s="175" t="s">
        <v>97</v>
      </c>
      <c r="O237" s="397">
        <f>M237/N237</f>
        <v>474446.9007692308</v>
      </c>
      <c r="P237" s="315">
        <v>53.94</v>
      </c>
      <c r="Q237" s="303">
        <v>8.33</v>
      </c>
      <c r="R237" s="315">
        <v>42.1</v>
      </c>
    </row>
    <row r="238" spans="1:18" s="120" customFormat="1" ht="21.75" customHeight="1">
      <c r="A238" s="157"/>
      <c r="B238" s="122"/>
      <c r="C238" s="122"/>
      <c r="D238" s="122"/>
      <c r="E238" s="122"/>
      <c r="F238" s="143"/>
      <c r="G238" s="406" t="s">
        <v>844</v>
      </c>
      <c r="H238" s="397"/>
      <c r="I238" s="395"/>
      <c r="J238" s="395"/>
      <c r="K238" s="395"/>
      <c r="L238" s="395"/>
      <c r="M238" s="318"/>
      <c r="N238" s="406" t="s">
        <v>844</v>
      </c>
      <c r="O238" s="397"/>
      <c r="P238" s="315"/>
      <c r="Q238" s="303"/>
      <c r="R238" s="315"/>
    </row>
    <row r="239" spans="1:18" ht="21.75" customHeight="1">
      <c r="A239" s="121" t="s">
        <v>200</v>
      </c>
      <c r="B239" s="176">
        <v>594073.22</v>
      </c>
      <c r="C239" s="176">
        <v>535.76</v>
      </c>
      <c r="D239" s="176">
        <v>43775.16</v>
      </c>
      <c r="E239" s="176">
        <v>30173.09</v>
      </c>
      <c r="F239" s="176">
        <f>SUM(B239:E239)</f>
        <v>668557.23</v>
      </c>
      <c r="G239" s="175" t="s">
        <v>314</v>
      </c>
      <c r="H239" s="397">
        <v>26742.29</v>
      </c>
      <c r="I239" s="176"/>
      <c r="J239" s="176"/>
      <c r="K239" s="176"/>
      <c r="L239" s="176"/>
      <c r="M239" s="176"/>
      <c r="N239" s="175"/>
      <c r="O239" s="397"/>
      <c r="P239" s="315"/>
      <c r="Q239" s="314"/>
      <c r="R239" s="315"/>
    </row>
    <row r="240" spans="1:18" s="120" customFormat="1" ht="21.75" customHeight="1">
      <c r="A240" s="133" t="s">
        <v>201</v>
      </c>
      <c r="B240" s="122"/>
      <c r="C240" s="122"/>
      <c r="D240" s="122"/>
      <c r="E240" s="122"/>
      <c r="F240" s="143"/>
      <c r="G240" s="406" t="s">
        <v>844</v>
      </c>
      <c r="H240" s="397"/>
      <c r="I240" s="143"/>
      <c r="J240" s="143"/>
      <c r="K240" s="143"/>
      <c r="L240" s="143"/>
      <c r="M240" s="143"/>
      <c r="N240" s="406"/>
      <c r="O240" s="397"/>
      <c r="P240" s="303"/>
      <c r="Q240" s="303"/>
      <c r="R240" s="303"/>
    </row>
    <row r="241" spans="1:18" ht="21.75" customHeight="1">
      <c r="A241" s="121" t="s">
        <v>206</v>
      </c>
      <c r="B241" s="176">
        <v>1188146.44</v>
      </c>
      <c r="C241" s="176">
        <v>1071.51</v>
      </c>
      <c r="D241" s="176">
        <v>87550.31</v>
      </c>
      <c r="E241" s="176">
        <v>60346.18</v>
      </c>
      <c r="F241" s="176">
        <f>SUM(B241:E241)</f>
        <v>1337114.44</v>
      </c>
      <c r="G241" s="175" t="s">
        <v>753</v>
      </c>
      <c r="H241" s="397">
        <v>170.31</v>
      </c>
      <c r="I241" s="176"/>
      <c r="J241" s="176"/>
      <c r="K241" s="176"/>
      <c r="L241" s="176"/>
      <c r="M241" s="176"/>
      <c r="N241" s="175"/>
      <c r="O241" s="397"/>
      <c r="P241" s="303"/>
      <c r="Q241" s="314"/>
      <c r="R241" s="303"/>
    </row>
    <row r="242" spans="1:18" ht="21.75" customHeight="1">
      <c r="A242" s="121" t="s">
        <v>202</v>
      </c>
      <c r="B242" s="122"/>
      <c r="C242" s="122"/>
      <c r="D242" s="122"/>
      <c r="E242" s="122"/>
      <c r="F242" s="143"/>
      <c r="G242" s="175" t="s">
        <v>842</v>
      </c>
      <c r="H242" s="397"/>
      <c r="I242" s="143"/>
      <c r="J242" s="143"/>
      <c r="K242" s="143"/>
      <c r="L242" s="143"/>
      <c r="M242" s="143"/>
      <c r="N242" s="175"/>
      <c r="O242" s="397"/>
      <c r="P242" s="303"/>
      <c r="Q242" s="303"/>
      <c r="R242" s="303"/>
    </row>
    <row r="243" spans="1:18" s="120" customFormat="1" ht="21.75" customHeight="1">
      <c r="A243" s="121" t="s">
        <v>211</v>
      </c>
      <c r="B243" s="176">
        <v>8308477.29</v>
      </c>
      <c r="C243" s="176">
        <v>7492.87</v>
      </c>
      <c r="D243" s="176">
        <v>612222.34</v>
      </c>
      <c r="E243" s="176">
        <v>421989.13</v>
      </c>
      <c r="F243" s="176">
        <f>SUM(B243:E243)</f>
        <v>9350181.63</v>
      </c>
      <c r="G243" s="175" t="s">
        <v>811</v>
      </c>
      <c r="H243" s="397">
        <v>20824.46</v>
      </c>
      <c r="I243" s="318">
        <v>9951410.92</v>
      </c>
      <c r="J243" s="318">
        <v>0</v>
      </c>
      <c r="K243" s="318">
        <v>405125.46</v>
      </c>
      <c r="L243" s="318">
        <v>857663.09</v>
      </c>
      <c r="M243" s="318">
        <f>SUM(I243:L243)</f>
        <v>11214199.47</v>
      </c>
      <c r="N243" s="175" t="s">
        <v>91</v>
      </c>
      <c r="O243" s="397">
        <f>M243/N243</f>
        <v>52402.801261682245</v>
      </c>
      <c r="P243" s="303">
        <v>19.94</v>
      </c>
      <c r="Q243" s="303">
        <v>-52.34</v>
      </c>
      <c r="R243" s="303">
        <v>151.64</v>
      </c>
    </row>
    <row r="244" spans="1:18" s="120" customFormat="1" ht="21.75" customHeight="1">
      <c r="A244" s="133" t="s">
        <v>203</v>
      </c>
      <c r="B244" s="122"/>
      <c r="C244" s="122"/>
      <c r="D244" s="122"/>
      <c r="E244" s="122"/>
      <c r="F244" s="143"/>
      <c r="G244" s="175" t="s">
        <v>922</v>
      </c>
      <c r="H244" s="397"/>
      <c r="I244" s="395"/>
      <c r="J244" s="395"/>
      <c r="K244" s="395"/>
      <c r="L244" s="395"/>
      <c r="M244" s="318"/>
      <c r="N244" s="175" t="s">
        <v>922</v>
      </c>
      <c r="O244" s="397"/>
      <c r="P244" s="303"/>
      <c r="Q244" s="303"/>
      <c r="R244" s="303"/>
    </row>
    <row r="245" spans="1:18" s="120" customFormat="1" ht="21.75" customHeight="1">
      <c r="A245" s="133" t="s">
        <v>207</v>
      </c>
      <c r="B245" s="176">
        <v>2376292.89</v>
      </c>
      <c r="C245" s="176">
        <v>2143.02</v>
      </c>
      <c r="D245" s="176">
        <v>175100.63</v>
      </c>
      <c r="E245" s="176">
        <v>120692.36</v>
      </c>
      <c r="F245" s="176">
        <f>SUM(B245:E245)</f>
        <v>2674228.9</v>
      </c>
      <c r="G245" s="175" t="s">
        <v>812</v>
      </c>
      <c r="H245" s="397">
        <v>222.85</v>
      </c>
      <c r="I245" s="176"/>
      <c r="J245" s="176"/>
      <c r="K245" s="176"/>
      <c r="L245" s="176"/>
      <c r="M245" s="176"/>
      <c r="N245" s="175"/>
      <c r="O245" s="397"/>
      <c r="P245" s="303"/>
      <c r="Q245" s="303"/>
      <c r="R245" s="303"/>
    </row>
    <row r="246" spans="1:18" s="120" customFormat="1" ht="21.75" customHeight="1">
      <c r="A246" s="133" t="s">
        <v>204</v>
      </c>
      <c r="B246" s="122"/>
      <c r="C246" s="122"/>
      <c r="D246" s="122"/>
      <c r="E246" s="122"/>
      <c r="F246" s="143"/>
      <c r="G246" s="175" t="s">
        <v>813</v>
      </c>
      <c r="H246" s="397"/>
      <c r="I246" s="143"/>
      <c r="J246" s="143"/>
      <c r="K246" s="143"/>
      <c r="L246" s="143"/>
      <c r="M246" s="143"/>
      <c r="N246" s="175"/>
      <c r="O246" s="397"/>
      <c r="P246" s="303"/>
      <c r="Q246" s="303"/>
      <c r="R246" s="303"/>
    </row>
    <row r="247" spans="1:18" s="120" customFormat="1" ht="21.75" customHeight="1">
      <c r="A247" s="121" t="s">
        <v>208</v>
      </c>
      <c r="B247" s="176">
        <v>4154238.64</v>
      </c>
      <c r="C247" s="176">
        <v>3746.44</v>
      </c>
      <c r="D247" s="176">
        <v>306111.17</v>
      </c>
      <c r="E247" s="176">
        <v>210994.57</v>
      </c>
      <c r="F247" s="176">
        <f>SUM(B247:E247)</f>
        <v>4675090.82</v>
      </c>
      <c r="G247" s="175" t="s">
        <v>816</v>
      </c>
      <c r="H247" s="397">
        <v>3407.5</v>
      </c>
      <c r="I247" s="318">
        <v>5473276</v>
      </c>
      <c r="J247" s="318">
        <v>0</v>
      </c>
      <c r="K247" s="318">
        <v>222819.01</v>
      </c>
      <c r="L247" s="318">
        <v>471714.7</v>
      </c>
      <c r="M247" s="318">
        <f>SUM(I247:L247)</f>
        <v>6167809.71</v>
      </c>
      <c r="N247" s="175" t="s">
        <v>374</v>
      </c>
      <c r="O247" s="397">
        <f>M247/N247</f>
        <v>513984.1425</v>
      </c>
      <c r="P247" s="303">
        <v>31.93</v>
      </c>
      <c r="Q247" s="303">
        <v>-99.13</v>
      </c>
      <c r="R247" s="303">
        <v>14983.91</v>
      </c>
    </row>
    <row r="248" spans="1:18" s="120" customFormat="1" ht="21.75" customHeight="1">
      <c r="A248" s="121" t="s">
        <v>937</v>
      </c>
      <c r="B248" s="122"/>
      <c r="C248" s="122"/>
      <c r="D248" s="122"/>
      <c r="E248" s="122"/>
      <c r="F248" s="143"/>
      <c r="G248" s="175" t="s">
        <v>844</v>
      </c>
      <c r="H248" s="397"/>
      <c r="I248" s="395"/>
      <c r="J248" s="395"/>
      <c r="K248" s="395"/>
      <c r="L248" s="395"/>
      <c r="M248" s="318"/>
      <c r="N248" s="175" t="s">
        <v>844</v>
      </c>
      <c r="O248" s="397"/>
      <c r="P248" s="303"/>
      <c r="Q248" s="303"/>
      <c r="R248" s="303"/>
    </row>
    <row r="249" spans="1:18" s="120" customFormat="1" ht="21.75" customHeight="1">
      <c r="A249" s="157" t="s">
        <v>209</v>
      </c>
      <c r="B249" s="176">
        <v>6530531.53</v>
      </c>
      <c r="C249" s="176">
        <v>5889.46</v>
      </c>
      <c r="D249" s="176">
        <v>481211.8</v>
      </c>
      <c r="E249" s="176">
        <v>331686.93</v>
      </c>
      <c r="F249" s="176">
        <f>SUM(B249:E249)</f>
        <v>7349319.72</v>
      </c>
      <c r="G249" s="175" t="s">
        <v>818</v>
      </c>
      <c r="H249" s="397">
        <v>650.15</v>
      </c>
      <c r="I249" s="318">
        <v>7463558.19</v>
      </c>
      <c r="J249" s="318">
        <v>0</v>
      </c>
      <c r="K249" s="318">
        <v>303844.1</v>
      </c>
      <c r="L249" s="318">
        <v>643247.32</v>
      </c>
      <c r="M249" s="318">
        <f>SUM(I249:L249)</f>
        <v>8410649.61</v>
      </c>
      <c r="N249" s="175" t="s">
        <v>96</v>
      </c>
      <c r="O249" s="397">
        <f>M249/N249</f>
        <v>476.7401434077769</v>
      </c>
      <c r="P249" s="303">
        <v>14.44</v>
      </c>
      <c r="Q249" s="303">
        <v>56.07</v>
      </c>
      <c r="R249" s="303">
        <v>-26.67</v>
      </c>
    </row>
    <row r="250" spans="1:18" s="120" customFormat="1" ht="21.75" customHeight="1">
      <c r="A250" s="121"/>
      <c r="B250" s="122"/>
      <c r="C250" s="122"/>
      <c r="D250" s="122"/>
      <c r="E250" s="122"/>
      <c r="F250" s="143"/>
      <c r="G250" s="175" t="s">
        <v>844</v>
      </c>
      <c r="H250" s="397"/>
      <c r="I250" s="395"/>
      <c r="J250" s="395"/>
      <c r="K250" s="395"/>
      <c r="L250" s="395"/>
      <c r="M250" s="318"/>
      <c r="N250" s="175" t="s">
        <v>844</v>
      </c>
      <c r="O250" s="397"/>
      <c r="P250" s="303"/>
      <c r="Q250" s="303"/>
      <c r="R250" s="303"/>
    </row>
    <row r="251" spans="1:18" s="120" customFormat="1" ht="21.75" customHeight="1">
      <c r="A251" s="121" t="s">
        <v>210</v>
      </c>
      <c r="B251" s="176">
        <v>3560165.42</v>
      </c>
      <c r="C251" s="176">
        <v>3210.68</v>
      </c>
      <c r="D251" s="176">
        <v>262336.02</v>
      </c>
      <c r="E251" s="176">
        <v>180821.48</v>
      </c>
      <c r="F251" s="176">
        <f>SUM(B251:E251)</f>
        <v>4006533.6</v>
      </c>
      <c r="G251" s="175" t="s">
        <v>820</v>
      </c>
      <c r="H251" s="397">
        <v>108.28</v>
      </c>
      <c r="I251" s="318">
        <v>4975705.46</v>
      </c>
      <c r="J251" s="318">
        <v>0</v>
      </c>
      <c r="K251" s="318">
        <v>202562.73</v>
      </c>
      <c r="L251" s="318">
        <v>428831.55</v>
      </c>
      <c r="M251" s="318">
        <f>SUM(I251:L251)</f>
        <v>5607099.74</v>
      </c>
      <c r="N251" s="175" t="s">
        <v>99</v>
      </c>
      <c r="O251" s="397">
        <f>M251/N251</f>
        <v>207.67036074074076</v>
      </c>
      <c r="P251" s="303">
        <v>39.95</v>
      </c>
      <c r="Q251" s="303">
        <v>-27.03</v>
      </c>
      <c r="R251" s="303">
        <v>91.79</v>
      </c>
    </row>
    <row r="252" spans="1:18" s="120" customFormat="1" ht="21.75" customHeight="1">
      <c r="A252" s="121" t="s">
        <v>205</v>
      </c>
      <c r="B252" s="122"/>
      <c r="C252" s="122"/>
      <c r="D252" s="122"/>
      <c r="E252" s="122"/>
      <c r="F252" s="143"/>
      <c r="G252" s="175" t="s">
        <v>813</v>
      </c>
      <c r="H252" s="397"/>
      <c r="I252" s="395"/>
      <c r="J252" s="395"/>
      <c r="K252" s="395"/>
      <c r="L252" s="395"/>
      <c r="M252" s="318"/>
      <c r="N252" s="175" t="s">
        <v>813</v>
      </c>
      <c r="O252" s="397"/>
      <c r="P252" s="303"/>
      <c r="Q252" s="303"/>
      <c r="R252" s="303"/>
    </row>
    <row r="253" spans="1:18" s="120" customFormat="1" ht="21.75" customHeight="1">
      <c r="A253" s="133" t="s">
        <v>212</v>
      </c>
      <c r="B253" s="122"/>
      <c r="C253" s="122"/>
      <c r="D253" s="122"/>
      <c r="E253" s="122"/>
      <c r="F253" s="143"/>
      <c r="G253" s="175"/>
      <c r="H253" s="397"/>
      <c r="I253" s="318">
        <v>3482993.82</v>
      </c>
      <c r="J253" s="318">
        <v>0</v>
      </c>
      <c r="K253" s="318">
        <v>141793.91</v>
      </c>
      <c r="L253" s="318">
        <v>300182.08</v>
      </c>
      <c r="M253" s="318">
        <f>SUM(I253:L253)</f>
        <v>3924969.81</v>
      </c>
      <c r="N253" s="175" t="s">
        <v>94</v>
      </c>
      <c r="O253" s="397">
        <f>M253/N253</f>
        <v>91278.36767441861</v>
      </c>
      <c r="P253" s="303"/>
      <c r="Q253" s="303"/>
      <c r="R253" s="303"/>
    </row>
    <row r="254" spans="1:18" s="120" customFormat="1" ht="21.75" customHeight="1">
      <c r="A254" s="133" t="s">
        <v>93</v>
      </c>
      <c r="B254" s="122"/>
      <c r="C254" s="122"/>
      <c r="D254" s="122"/>
      <c r="E254" s="122"/>
      <c r="F254" s="143"/>
      <c r="G254" s="175"/>
      <c r="H254" s="397"/>
      <c r="I254" s="395"/>
      <c r="J254" s="395"/>
      <c r="K254" s="395"/>
      <c r="L254" s="395"/>
      <c r="M254" s="318"/>
      <c r="N254" s="175" t="s">
        <v>922</v>
      </c>
      <c r="O254" s="397"/>
      <c r="P254" s="303"/>
      <c r="Q254" s="303"/>
      <c r="R254" s="303"/>
    </row>
    <row r="255" spans="1:18" s="120" customFormat="1" ht="21.75" customHeight="1">
      <c r="A255" s="443"/>
      <c r="B255" s="129"/>
      <c r="C255" s="129"/>
      <c r="D255" s="129"/>
      <c r="E255" s="129"/>
      <c r="F255" s="144"/>
      <c r="G255" s="417"/>
      <c r="H255" s="424"/>
      <c r="I255" s="396"/>
      <c r="J255" s="396"/>
      <c r="K255" s="396"/>
      <c r="L255" s="396"/>
      <c r="M255" s="431"/>
      <c r="N255" s="417"/>
      <c r="O255" s="424"/>
      <c r="P255" s="319"/>
      <c r="Q255" s="319"/>
      <c r="R255" s="319"/>
    </row>
    <row r="256" spans="1:18" s="120" customFormat="1" ht="21.75" customHeight="1">
      <c r="A256" s="121" t="s">
        <v>213</v>
      </c>
      <c r="B256" s="122"/>
      <c r="C256" s="122"/>
      <c r="D256" s="122"/>
      <c r="E256" s="122"/>
      <c r="F256" s="143"/>
      <c r="G256" s="175"/>
      <c r="H256" s="397"/>
      <c r="I256" s="318">
        <v>5473276</v>
      </c>
      <c r="J256" s="318">
        <v>0</v>
      </c>
      <c r="K256" s="318">
        <v>222819.01</v>
      </c>
      <c r="L256" s="318">
        <v>471714.7</v>
      </c>
      <c r="M256" s="318">
        <f>SUM(I256:L256)</f>
        <v>6167809.71</v>
      </c>
      <c r="N256" s="175" t="s">
        <v>95</v>
      </c>
      <c r="O256" s="397">
        <f>M256/N256</f>
        <v>640.8113984415585</v>
      </c>
      <c r="P256" s="303"/>
      <c r="Q256" s="303"/>
      <c r="R256" s="303"/>
    </row>
    <row r="257" spans="1:18" s="120" customFormat="1" ht="21.75" customHeight="1">
      <c r="A257" s="128" t="s">
        <v>735</v>
      </c>
      <c r="B257" s="129"/>
      <c r="C257" s="129"/>
      <c r="D257" s="129"/>
      <c r="E257" s="129"/>
      <c r="F257" s="144"/>
      <c r="G257" s="417"/>
      <c r="H257" s="424"/>
      <c r="I257" s="396"/>
      <c r="J257" s="396"/>
      <c r="K257" s="396"/>
      <c r="L257" s="396"/>
      <c r="M257" s="431"/>
      <c r="N257" s="422" t="s">
        <v>844</v>
      </c>
      <c r="O257" s="424"/>
      <c r="P257" s="319"/>
      <c r="Q257" s="319"/>
      <c r="R257" s="319"/>
    </row>
    <row r="258" spans="1:18" ht="21.75" customHeight="1">
      <c r="A258" s="345" t="s">
        <v>757</v>
      </c>
      <c r="B258" s="143"/>
      <c r="C258" s="122"/>
      <c r="D258" s="122"/>
      <c r="E258" s="122"/>
      <c r="F258" s="143"/>
      <c r="G258" s="175"/>
      <c r="H258" s="397"/>
      <c r="I258" s="143"/>
      <c r="J258" s="143"/>
      <c r="K258" s="143"/>
      <c r="L258" s="143"/>
      <c r="M258" s="143"/>
      <c r="N258" s="175"/>
      <c r="O258" s="397"/>
      <c r="P258" s="303"/>
      <c r="Q258" s="303"/>
      <c r="R258" s="303"/>
    </row>
    <row r="259" spans="1:18" s="120" customFormat="1" ht="21.75" customHeight="1">
      <c r="A259" s="121" t="s">
        <v>214</v>
      </c>
      <c r="B259" s="176">
        <v>36382753.98</v>
      </c>
      <c r="C259" s="176">
        <v>462331.4</v>
      </c>
      <c r="D259" s="176">
        <v>3914938.68</v>
      </c>
      <c r="E259" s="176">
        <v>984787.09</v>
      </c>
      <c r="F259" s="176">
        <f>SUM(B259:E259)</f>
        <v>41744811.15</v>
      </c>
      <c r="G259" s="175" t="s">
        <v>582</v>
      </c>
      <c r="H259" s="397">
        <v>720.72</v>
      </c>
      <c r="I259" s="318">
        <v>51832387.22</v>
      </c>
      <c r="J259" s="318">
        <v>528096.84</v>
      </c>
      <c r="K259" s="318">
        <v>3415753.19</v>
      </c>
      <c r="L259" s="318">
        <v>1615315.97</v>
      </c>
      <c r="M259" s="318">
        <f>SUM(I259:L259)</f>
        <v>57391553.22</v>
      </c>
      <c r="N259" s="175" t="s">
        <v>126</v>
      </c>
      <c r="O259" s="397">
        <f>M259/N259</f>
        <v>1009.0999968351092</v>
      </c>
      <c r="P259" s="303">
        <v>37.48</v>
      </c>
      <c r="Q259" s="303">
        <v>-1.81</v>
      </c>
      <c r="R259" s="315">
        <v>40.01</v>
      </c>
    </row>
    <row r="260" spans="1:18" s="120" customFormat="1" ht="21.75" customHeight="1">
      <c r="A260" s="121" t="s">
        <v>739</v>
      </c>
      <c r="B260" s="122"/>
      <c r="C260" s="122"/>
      <c r="D260" s="122"/>
      <c r="E260" s="122"/>
      <c r="F260" s="143"/>
      <c r="G260" s="406" t="s">
        <v>583</v>
      </c>
      <c r="H260" s="397"/>
      <c r="I260" s="395"/>
      <c r="J260" s="395"/>
      <c r="K260" s="395"/>
      <c r="L260" s="395"/>
      <c r="M260" s="318"/>
      <c r="N260" s="406" t="s">
        <v>583</v>
      </c>
      <c r="O260" s="397"/>
      <c r="P260" s="303"/>
      <c r="Q260" s="303"/>
      <c r="R260" s="303"/>
    </row>
    <row r="261" spans="1:18" ht="21.75" customHeight="1">
      <c r="A261" s="121" t="s">
        <v>215</v>
      </c>
      <c r="B261" s="176">
        <v>36382753.97</v>
      </c>
      <c r="C261" s="176">
        <v>462331.4</v>
      </c>
      <c r="D261" s="176">
        <v>3914938.68</v>
      </c>
      <c r="E261" s="176">
        <v>984787.09</v>
      </c>
      <c r="F261" s="176">
        <f>SUM(B261:E261)</f>
        <v>41744811.14</v>
      </c>
      <c r="G261" s="175" t="s">
        <v>857</v>
      </c>
      <c r="H261" s="397">
        <v>16161.37</v>
      </c>
      <c r="I261" s="318">
        <v>51832387.23</v>
      </c>
      <c r="J261" s="318">
        <v>528096.84</v>
      </c>
      <c r="K261" s="318">
        <v>3415753.19</v>
      </c>
      <c r="L261" s="318">
        <v>1615315.97</v>
      </c>
      <c r="M261" s="318">
        <f>SUM(I261:L261)</f>
        <v>57391553.23</v>
      </c>
      <c r="N261" s="175" t="s">
        <v>513</v>
      </c>
      <c r="O261" s="397">
        <f>M261/N261</f>
        <v>12190.219462616822</v>
      </c>
      <c r="P261" s="315">
        <v>37.48</v>
      </c>
      <c r="Q261" s="315">
        <v>83.27</v>
      </c>
      <c r="R261" s="303">
        <v>-24.57</v>
      </c>
    </row>
    <row r="262" spans="1:18" ht="21.75" customHeight="1">
      <c r="A262" s="121" t="s">
        <v>962</v>
      </c>
      <c r="B262" s="122"/>
      <c r="C262" s="122"/>
      <c r="D262" s="122"/>
      <c r="E262" s="122"/>
      <c r="F262" s="143"/>
      <c r="G262" s="176" t="s">
        <v>844</v>
      </c>
      <c r="H262" s="397"/>
      <c r="I262" s="395"/>
      <c r="J262" s="395"/>
      <c r="K262" s="395"/>
      <c r="L262" s="395"/>
      <c r="M262" s="318"/>
      <c r="N262" s="176" t="s">
        <v>844</v>
      </c>
      <c r="O262" s="397"/>
      <c r="P262" s="303"/>
      <c r="Q262" s="303"/>
      <c r="R262" s="303"/>
    </row>
    <row r="263" spans="1:18" ht="21.75" customHeight="1">
      <c r="A263" s="121" t="s">
        <v>216</v>
      </c>
      <c r="B263" s="176">
        <v>36382753.97</v>
      </c>
      <c r="C263" s="176">
        <v>462331.4</v>
      </c>
      <c r="D263" s="176">
        <v>3914938.68</v>
      </c>
      <c r="E263" s="176">
        <v>984787.09</v>
      </c>
      <c r="F263" s="176">
        <f>SUM(B263:E263)</f>
        <v>41744811.14</v>
      </c>
      <c r="G263" s="175" t="s">
        <v>858</v>
      </c>
      <c r="H263" s="397">
        <v>9385.07</v>
      </c>
      <c r="I263" s="318">
        <v>51832387.23</v>
      </c>
      <c r="J263" s="318">
        <v>528096.84</v>
      </c>
      <c r="K263" s="318">
        <v>3415753.19</v>
      </c>
      <c r="L263" s="318">
        <v>1615315.97</v>
      </c>
      <c r="M263" s="318">
        <f>SUM(I263:L263)</f>
        <v>57391553.23</v>
      </c>
      <c r="N263" s="175" t="s">
        <v>515</v>
      </c>
      <c r="O263" s="397">
        <f>M263/N263</f>
        <v>8257.777443165467</v>
      </c>
      <c r="P263" s="315">
        <v>37.48</v>
      </c>
      <c r="Q263" s="315">
        <v>56.25</v>
      </c>
      <c r="R263" s="315">
        <v>-12.01</v>
      </c>
    </row>
    <row r="264" spans="1:18" ht="21.75" customHeight="1">
      <c r="A264" s="121" t="s">
        <v>294</v>
      </c>
      <c r="B264" s="122"/>
      <c r="C264" s="122"/>
      <c r="D264" s="122"/>
      <c r="E264" s="122"/>
      <c r="F264" s="143"/>
      <c r="G264" s="175" t="s">
        <v>844</v>
      </c>
      <c r="H264" s="397"/>
      <c r="I264" s="395"/>
      <c r="J264" s="395"/>
      <c r="K264" s="395"/>
      <c r="L264" s="395"/>
      <c r="M264" s="318"/>
      <c r="N264" s="175" t="s">
        <v>844</v>
      </c>
      <c r="O264" s="397"/>
      <c r="P264" s="303"/>
      <c r="Q264" s="303"/>
      <c r="R264" s="303"/>
    </row>
    <row r="265" spans="1:18" s="120" customFormat="1" ht="21.75" customHeight="1">
      <c r="A265" s="121" t="s">
        <v>217</v>
      </c>
      <c r="B265" s="176">
        <v>36382753.92</v>
      </c>
      <c r="C265" s="176">
        <v>462331.4</v>
      </c>
      <c r="D265" s="176">
        <v>3914938.68</v>
      </c>
      <c r="E265" s="176">
        <v>984787.09</v>
      </c>
      <c r="F265" s="176">
        <f>SUM(B265:E265)</f>
        <v>41744811.09</v>
      </c>
      <c r="G265" s="175" t="s">
        <v>847</v>
      </c>
      <c r="H265" s="397">
        <v>2439.08</v>
      </c>
      <c r="I265" s="318">
        <v>51832387.23</v>
      </c>
      <c r="J265" s="318">
        <v>528096.84</v>
      </c>
      <c r="K265" s="318">
        <v>3415753.19</v>
      </c>
      <c r="L265" s="318">
        <v>1615315.97</v>
      </c>
      <c r="M265" s="318">
        <f>SUM(I265:L265)</f>
        <v>57391553.23</v>
      </c>
      <c r="N265" s="175" t="s">
        <v>506</v>
      </c>
      <c r="O265" s="397">
        <f>M265/N265</f>
        <v>1725.5946730208364</v>
      </c>
      <c r="P265" s="303">
        <v>37.48</v>
      </c>
      <c r="Q265" s="315">
        <v>94.33</v>
      </c>
      <c r="R265" s="303">
        <v>112.92</v>
      </c>
    </row>
    <row r="266" spans="1:18" ht="21.75" customHeight="1">
      <c r="A266" s="121" t="s">
        <v>736</v>
      </c>
      <c r="B266" s="122"/>
      <c r="C266" s="122"/>
      <c r="D266" s="122"/>
      <c r="E266" s="122"/>
      <c r="F266" s="143"/>
      <c r="G266" s="175" t="s">
        <v>922</v>
      </c>
      <c r="H266" s="397"/>
      <c r="I266" s="395"/>
      <c r="J266" s="395"/>
      <c r="K266" s="395"/>
      <c r="L266" s="395"/>
      <c r="M266" s="318"/>
      <c r="N266" s="175" t="s">
        <v>922</v>
      </c>
      <c r="O266" s="397"/>
      <c r="P266" s="303"/>
      <c r="Q266" s="303"/>
      <c r="R266" s="303"/>
    </row>
    <row r="267" spans="1:18" ht="21.75" customHeight="1">
      <c r="A267" s="121" t="s">
        <v>218</v>
      </c>
      <c r="B267" s="176">
        <v>36382753.98</v>
      </c>
      <c r="C267" s="176">
        <v>462331.4</v>
      </c>
      <c r="D267" s="176">
        <v>3914938.68</v>
      </c>
      <c r="E267" s="176">
        <v>984787.09</v>
      </c>
      <c r="F267" s="176">
        <f>SUM(B267:E267)</f>
        <v>41744811.15</v>
      </c>
      <c r="G267" s="175" t="s">
        <v>851</v>
      </c>
      <c r="H267" s="397">
        <v>3972.67</v>
      </c>
      <c r="I267" s="318">
        <v>51832387.23</v>
      </c>
      <c r="J267" s="318">
        <v>528096.84</v>
      </c>
      <c r="K267" s="318">
        <v>3415753.19</v>
      </c>
      <c r="L267" s="318">
        <v>1615315.97</v>
      </c>
      <c r="M267" s="318">
        <f>SUM(I267:L267)</f>
        <v>57391553.23</v>
      </c>
      <c r="N267" s="175" t="s">
        <v>508</v>
      </c>
      <c r="O267" s="397">
        <f>M267/N267</f>
        <v>2565.1002605703047</v>
      </c>
      <c r="P267" s="314">
        <v>37.48</v>
      </c>
      <c r="Q267" s="315">
        <v>112.92</v>
      </c>
      <c r="R267" s="315">
        <v>-35.43</v>
      </c>
    </row>
    <row r="268" spans="1:18" s="120" customFormat="1" ht="21.75" customHeight="1">
      <c r="A268" s="121" t="s">
        <v>251</v>
      </c>
      <c r="B268" s="122"/>
      <c r="C268" s="122"/>
      <c r="D268" s="122"/>
      <c r="E268" s="122"/>
      <c r="F268" s="143"/>
      <c r="G268" s="175" t="s">
        <v>922</v>
      </c>
      <c r="H268" s="397"/>
      <c r="I268" s="395"/>
      <c r="J268" s="395"/>
      <c r="K268" s="395"/>
      <c r="L268" s="395"/>
      <c r="M268" s="318"/>
      <c r="N268" s="175" t="s">
        <v>922</v>
      </c>
      <c r="O268" s="397"/>
      <c r="P268" s="354"/>
      <c r="Q268" s="303"/>
      <c r="R268" s="303"/>
    </row>
    <row r="269" spans="1:18" ht="21.75" customHeight="1">
      <c r="A269" s="121" t="s">
        <v>219</v>
      </c>
      <c r="B269" s="176">
        <v>36382753.97</v>
      </c>
      <c r="C269" s="176">
        <v>462331.4</v>
      </c>
      <c r="D269" s="176">
        <v>3914938.69</v>
      </c>
      <c r="E269" s="176">
        <v>984787.08</v>
      </c>
      <c r="F269" s="176">
        <f>SUM(B269:E269)</f>
        <v>41744811.13999999</v>
      </c>
      <c r="G269" s="175" t="s">
        <v>864</v>
      </c>
      <c r="H269" s="397">
        <v>11140.86</v>
      </c>
      <c r="I269" s="318">
        <v>51832387.23</v>
      </c>
      <c r="J269" s="318">
        <v>528096.84</v>
      </c>
      <c r="K269" s="318">
        <v>3415753.19</v>
      </c>
      <c r="L269" s="318">
        <v>1615315.97</v>
      </c>
      <c r="M269" s="318">
        <f>SUM(I269:L269)</f>
        <v>57391553.23</v>
      </c>
      <c r="N269" s="175" t="s">
        <v>528</v>
      </c>
      <c r="O269" s="397">
        <f>M269/N269</f>
        <v>28229.98191342843</v>
      </c>
      <c r="P269" s="314">
        <v>37.48</v>
      </c>
      <c r="Q269" s="303">
        <v>-45.74</v>
      </c>
      <c r="R269" s="303">
        <v>153.39</v>
      </c>
    </row>
    <row r="270" spans="1:18" ht="21.75" customHeight="1">
      <c r="A270" s="121" t="s">
        <v>740</v>
      </c>
      <c r="B270" s="122"/>
      <c r="C270" s="122"/>
      <c r="D270" s="122"/>
      <c r="E270" s="122"/>
      <c r="F270" s="143"/>
      <c r="G270" s="175" t="s">
        <v>922</v>
      </c>
      <c r="H270" s="397"/>
      <c r="I270" s="395"/>
      <c r="J270" s="395"/>
      <c r="K270" s="395"/>
      <c r="L270" s="395"/>
      <c r="M270" s="318"/>
      <c r="N270" s="175" t="s">
        <v>922</v>
      </c>
      <c r="O270" s="397"/>
      <c r="P270" s="314"/>
      <c r="Q270" s="303"/>
      <c r="R270" s="303"/>
    </row>
    <row r="271" spans="1:18" s="120" customFormat="1" ht="21.75" customHeight="1">
      <c r="A271" s="121" t="s">
        <v>220</v>
      </c>
      <c r="B271" s="176">
        <v>36382753.97</v>
      </c>
      <c r="C271" s="176">
        <v>462331.4</v>
      </c>
      <c r="D271" s="176">
        <v>3914938.69</v>
      </c>
      <c r="E271" s="176">
        <v>984787.08</v>
      </c>
      <c r="F271" s="176">
        <f>SUM(B271:E271)</f>
        <v>41744811.13999999</v>
      </c>
      <c r="G271" s="175" t="s">
        <v>865</v>
      </c>
      <c r="H271" s="397">
        <v>12908.1</v>
      </c>
      <c r="I271" s="318">
        <v>51832387.23</v>
      </c>
      <c r="J271" s="318">
        <v>528096.85</v>
      </c>
      <c r="K271" s="318">
        <v>3415753.2</v>
      </c>
      <c r="L271" s="318">
        <v>1615315.98</v>
      </c>
      <c r="M271" s="318">
        <f>SUM(I271:L271)</f>
        <v>57391553.26</v>
      </c>
      <c r="N271" s="175" t="s">
        <v>530</v>
      </c>
      <c r="O271" s="397">
        <f>M271/N271</f>
        <v>35144.858089406</v>
      </c>
      <c r="P271" s="314">
        <v>37.48</v>
      </c>
      <c r="Q271" s="303">
        <v>-49.51</v>
      </c>
      <c r="R271" s="303">
        <v>42.39</v>
      </c>
    </row>
    <row r="272" spans="1:18" s="120" customFormat="1" ht="21.75" customHeight="1">
      <c r="A272" s="121" t="s">
        <v>948</v>
      </c>
      <c r="B272" s="122"/>
      <c r="C272" s="122"/>
      <c r="D272" s="122"/>
      <c r="E272" s="122"/>
      <c r="F272" s="143"/>
      <c r="G272" s="175" t="s">
        <v>922</v>
      </c>
      <c r="H272" s="397"/>
      <c r="I272" s="395"/>
      <c r="J272" s="395"/>
      <c r="K272" s="395"/>
      <c r="L272" s="395"/>
      <c r="M272" s="318"/>
      <c r="N272" s="175" t="s">
        <v>922</v>
      </c>
      <c r="O272" s="397"/>
      <c r="P272" s="314"/>
      <c r="Q272" s="303"/>
      <c r="R272" s="303"/>
    </row>
    <row r="273" spans="1:18" ht="21.75" customHeight="1">
      <c r="A273" s="157" t="s">
        <v>221</v>
      </c>
      <c r="B273" s="176">
        <v>36382753.98</v>
      </c>
      <c r="C273" s="176">
        <v>462331.4</v>
      </c>
      <c r="D273" s="176">
        <v>3914938.68</v>
      </c>
      <c r="E273" s="176">
        <v>984787.09</v>
      </c>
      <c r="F273" s="176">
        <f>SUM(B273:E273)</f>
        <v>41744811.15</v>
      </c>
      <c r="G273" s="175" t="s">
        <v>822</v>
      </c>
      <c r="H273" s="397">
        <v>19131.44</v>
      </c>
      <c r="I273" s="318">
        <v>51832387.22</v>
      </c>
      <c r="J273" s="318">
        <v>528096.84</v>
      </c>
      <c r="K273" s="318">
        <v>3415753.2</v>
      </c>
      <c r="L273" s="318">
        <v>1615315.98</v>
      </c>
      <c r="M273" s="318">
        <f>SUM(I273:L273)</f>
        <v>57391553.24</v>
      </c>
      <c r="N273" s="175" t="s">
        <v>100</v>
      </c>
      <c r="O273" s="397">
        <f>M273/N273</f>
        <v>18471.69399420663</v>
      </c>
      <c r="P273" s="314">
        <v>37.48</v>
      </c>
      <c r="Q273" s="303">
        <v>0.42</v>
      </c>
      <c r="R273" s="303">
        <v>-3.45</v>
      </c>
    </row>
    <row r="274" spans="1:18" ht="21.75" customHeight="1">
      <c r="A274" s="157"/>
      <c r="B274" s="122"/>
      <c r="C274" s="122"/>
      <c r="D274" s="122"/>
      <c r="E274" s="122"/>
      <c r="F274" s="143"/>
      <c r="G274" s="175" t="s">
        <v>922</v>
      </c>
      <c r="H274" s="397"/>
      <c r="I274" s="395"/>
      <c r="J274" s="395"/>
      <c r="K274" s="395"/>
      <c r="L274" s="395"/>
      <c r="M274" s="318"/>
      <c r="N274" s="175" t="s">
        <v>922</v>
      </c>
      <c r="O274" s="397"/>
      <c r="P274" s="354"/>
      <c r="Q274" s="303"/>
      <c r="R274" s="303"/>
    </row>
    <row r="275" spans="1:18" ht="21.75" customHeight="1">
      <c r="A275" s="157" t="s">
        <v>222</v>
      </c>
      <c r="B275" s="176">
        <v>36382753.98</v>
      </c>
      <c r="C275" s="176">
        <v>462331.4</v>
      </c>
      <c r="D275" s="176">
        <v>3914938.68</v>
      </c>
      <c r="E275" s="176">
        <v>984787.09</v>
      </c>
      <c r="F275" s="176">
        <f>SUM(B275:E275)</f>
        <v>41744811.15</v>
      </c>
      <c r="G275" s="175" t="s">
        <v>581</v>
      </c>
      <c r="H275" s="397">
        <v>9744.35</v>
      </c>
      <c r="I275" s="176"/>
      <c r="J275" s="176"/>
      <c r="K275" s="176"/>
      <c r="L275" s="176"/>
      <c r="M275" s="176"/>
      <c r="N275" s="175"/>
      <c r="O275" s="397"/>
      <c r="P275" s="303"/>
      <c r="Q275" s="303"/>
      <c r="R275" s="303"/>
    </row>
    <row r="276" spans="1:18" ht="21.75" customHeight="1">
      <c r="A276" s="178" t="s">
        <v>319</v>
      </c>
      <c r="B276" s="122"/>
      <c r="C276" s="122"/>
      <c r="D276" s="122"/>
      <c r="E276" s="122"/>
      <c r="F276" s="143"/>
      <c r="G276" s="175" t="s">
        <v>844</v>
      </c>
      <c r="H276" s="397"/>
      <c r="I276" s="143"/>
      <c r="J276" s="143"/>
      <c r="K276" s="143"/>
      <c r="L276" s="143"/>
      <c r="M276" s="143"/>
      <c r="N276" s="175"/>
      <c r="O276" s="397"/>
      <c r="P276" s="303"/>
      <c r="Q276" s="303"/>
      <c r="R276" s="303"/>
    </row>
    <row r="277" spans="1:18" s="120" customFormat="1" ht="21.75" customHeight="1">
      <c r="A277" s="157" t="s">
        <v>223</v>
      </c>
      <c r="B277" s="176">
        <v>24255169.32</v>
      </c>
      <c r="C277" s="176">
        <v>308220.94</v>
      </c>
      <c r="D277" s="176">
        <v>2609959.12</v>
      </c>
      <c r="E277" s="176">
        <v>656524.72</v>
      </c>
      <c r="F277" s="176">
        <f>SUM(B277:E277)</f>
        <v>27829874.1</v>
      </c>
      <c r="G277" s="175" t="s">
        <v>852</v>
      </c>
      <c r="H277" s="397">
        <v>200.76</v>
      </c>
      <c r="I277" s="176"/>
      <c r="J277" s="176"/>
      <c r="K277" s="176"/>
      <c r="L277" s="176"/>
      <c r="M277" s="176"/>
      <c r="N277" s="175"/>
      <c r="O277" s="397"/>
      <c r="P277" s="303"/>
      <c r="Q277" s="303"/>
      <c r="R277" s="303"/>
    </row>
    <row r="278" spans="1:18" ht="21.75" customHeight="1">
      <c r="A278" s="152" t="s">
        <v>961</v>
      </c>
      <c r="B278" s="129"/>
      <c r="C278" s="129"/>
      <c r="D278" s="129"/>
      <c r="E278" s="129"/>
      <c r="F278" s="144"/>
      <c r="G278" s="417" t="s">
        <v>922</v>
      </c>
      <c r="H278" s="424"/>
      <c r="I278" s="144"/>
      <c r="J278" s="144"/>
      <c r="K278" s="144"/>
      <c r="L278" s="144"/>
      <c r="M278" s="144"/>
      <c r="N278" s="417"/>
      <c r="O278" s="424"/>
      <c r="P278" s="319"/>
      <c r="Q278" s="319"/>
      <c r="R278" s="319"/>
    </row>
    <row r="279" spans="1:18" ht="21.75" customHeight="1">
      <c r="A279" s="157" t="s">
        <v>224</v>
      </c>
      <c r="B279" s="176">
        <v>36382753.97</v>
      </c>
      <c r="C279" s="176">
        <v>462331.4</v>
      </c>
      <c r="D279" s="176">
        <v>3914938.69</v>
      </c>
      <c r="E279" s="176">
        <v>984787.09</v>
      </c>
      <c r="F279" s="176">
        <f>SUM(B279:E279)</f>
        <v>41744811.15</v>
      </c>
      <c r="G279" s="175" t="s">
        <v>861</v>
      </c>
      <c r="H279" s="397">
        <v>3731.55</v>
      </c>
      <c r="I279" s="318">
        <v>51832387.23</v>
      </c>
      <c r="J279" s="318">
        <v>528096.84</v>
      </c>
      <c r="K279" s="318">
        <v>3415753.19</v>
      </c>
      <c r="L279" s="318">
        <v>1615315.97</v>
      </c>
      <c r="M279" s="318">
        <f>SUM(I279:L279)</f>
        <v>57391553.23</v>
      </c>
      <c r="N279" s="175" t="s">
        <v>524</v>
      </c>
      <c r="O279" s="397">
        <f>M279/N279</f>
        <v>5226.917416211293</v>
      </c>
      <c r="P279" s="303">
        <v>37.48</v>
      </c>
      <c r="Q279" s="303">
        <v>-1.85</v>
      </c>
      <c r="R279" s="303">
        <v>40.07</v>
      </c>
    </row>
    <row r="280" spans="1:18" s="120" customFormat="1" ht="21.75" customHeight="1">
      <c r="A280" s="157" t="s">
        <v>947</v>
      </c>
      <c r="B280" s="122"/>
      <c r="C280" s="122"/>
      <c r="D280" s="122"/>
      <c r="E280" s="122"/>
      <c r="F280" s="143"/>
      <c r="G280" s="175" t="s">
        <v>922</v>
      </c>
      <c r="H280" s="397"/>
      <c r="I280" s="395"/>
      <c r="J280" s="395"/>
      <c r="K280" s="395"/>
      <c r="L280" s="395"/>
      <c r="M280" s="318"/>
      <c r="N280" s="175" t="s">
        <v>922</v>
      </c>
      <c r="O280" s="397"/>
      <c r="P280" s="303"/>
      <c r="Q280" s="303"/>
      <c r="R280" s="303"/>
    </row>
    <row r="281" spans="1:18" s="120" customFormat="1" ht="21.75" customHeight="1">
      <c r="A281" s="157" t="s">
        <v>225</v>
      </c>
      <c r="B281" s="176">
        <v>36382753.98</v>
      </c>
      <c r="C281" s="176">
        <v>462331.4</v>
      </c>
      <c r="D281" s="176">
        <v>3914938.68</v>
      </c>
      <c r="E281" s="176">
        <v>984787.09</v>
      </c>
      <c r="F281" s="176">
        <f>SUM(B281:E281)</f>
        <v>41744811.15</v>
      </c>
      <c r="G281" s="175" t="s">
        <v>585</v>
      </c>
      <c r="H281" s="397">
        <v>9908.57</v>
      </c>
      <c r="I281" s="176"/>
      <c r="J281" s="176"/>
      <c r="K281" s="176"/>
      <c r="L281" s="176"/>
      <c r="M281" s="176"/>
      <c r="N281" s="175"/>
      <c r="O281" s="397"/>
      <c r="P281" s="303"/>
      <c r="Q281" s="303"/>
      <c r="R281" s="303"/>
    </row>
    <row r="282" spans="1:18" s="120" customFormat="1" ht="21.75" customHeight="1">
      <c r="A282" s="157"/>
      <c r="B282" s="122"/>
      <c r="C282" s="122"/>
      <c r="D282" s="122"/>
      <c r="E282" s="122"/>
      <c r="F282" s="143"/>
      <c r="G282" s="175" t="s">
        <v>922</v>
      </c>
      <c r="H282" s="397"/>
      <c r="I282" s="143"/>
      <c r="J282" s="143"/>
      <c r="K282" s="143"/>
      <c r="L282" s="143"/>
      <c r="M282" s="143"/>
      <c r="N282" s="175"/>
      <c r="O282" s="397"/>
      <c r="P282" s="303"/>
      <c r="Q282" s="303"/>
      <c r="R282" s="303"/>
    </row>
    <row r="283" spans="1:18" s="120" customFormat="1" ht="21.75" customHeight="1">
      <c r="A283" s="121" t="s">
        <v>226</v>
      </c>
      <c r="B283" s="176">
        <v>36382753.98</v>
      </c>
      <c r="C283" s="176">
        <v>462331.4</v>
      </c>
      <c r="D283" s="176">
        <v>3914938.68</v>
      </c>
      <c r="E283" s="176">
        <v>984787.09</v>
      </c>
      <c r="F283" s="176">
        <f>SUM(B283:E283)</f>
        <v>41744811.15</v>
      </c>
      <c r="G283" s="406" t="s">
        <v>584</v>
      </c>
      <c r="H283" s="397">
        <v>9623.05</v>
      </c>
      <c r="I283" s="318">
        <v>51832387.22</v>
      </c>
      <c r="J283" s="318">
        <v>528096.84</v>
      </c>
      <c r="K283" s="318">
        <v>3415753.19</v>
      </c>
      <c r="L283" s="318">
        <v>1615315.97</v>
      </c>
      <c r="M283" s="318">
        <f>SUM(I283:L283)</f>
        <v>57391553.22</v>
      </c>
      <c r="N283" s="406" t="s">
        <v>502</v>
      </c>
      <c r="O283" s="397">
        <f>M283/N283</f>
        <v>7759.80979177934</v>
      </c>
      <c r="P283" s="303">
        <v>37.48</v>
      </c>
      <c r="Q283" s="303">
        <v>70.49</v>
      </c>
      <c r="R283" s="303">
        <v>-19.36</v>
      </c>
    </row>
    <row r="284" spans="1:18" s="120" customFormat="1" ht="21.75" customHeight="1">
      <c r="A284" s="121"/>
      <c r="B284" s="122"/>
      <c r="C284" s="122"/>
      <c r="D284" s="122"/>
      <c r="E284" s="122"/>
      <c r="F284" s="143"/>
      <c r="G284" s="175" t="s">
        <v>922</v>
      </c>
      <c r="H284" s="397"/>
      <c r="I284" s="395"/>
      <c r="J284" s="395"/>
      <c r="K284" s="395"/>
      <c r="L284" s="395"/>
      <c r="M284" s="318"/>
      <c r="N284" s="175" t="s">
        <v>922</v>
      </c>
      <c r="O284" s="397"/>
      <c r="P284" s="303"/>
      <c r="Q284" s="303"/>
      <c r="R284" s="303"/>
    </row>
    <row r="285" spans="1:18" s="120" customFormat="1" ht="21.75" customHeight="1">
      <c r="A285" s="157" t="s">
        <v>227</v>
      </c>
      <c r="B285" s="176">
        <v>36382753.98</v>
      </c>
      <c r="C285" s="176">
        <v>462331.4</v>
      </c>
      <c r="D285" s="176">
        <v>3914938.68</v>
      </c>
      <c r="E285" s="176">
        <v>984787.09</v>
      </c>
      <c r="F285" s="176">
        <f>SUM(B285:E285)</f>
        <v>41744811.15</v>
      </c>
      <c r="G285" s="175" t="s">
        <v>849</v>
      </c>
      <c r="H285" s="397">
        <v>9470.24</v>
      </c>
      <c r="I285" s="176"/>
      <c r="J285" s="176"/>
      <c r="K285" s="176"/>
      <c r="L285" s="176"/>
      <c r="M285" s="176"/>
      <c r="N285" s="175"/>
      <c r="O285" s="397"/>
      <c r="P285" s="303"/>
      <c r="Q285" s="303"/>
      <c r="R285" s="303"/>
    </row>
    <row r="286" spans="1:18" s="120" customFormat="1" ht="21.75" customHeight="1">
      <c r="A286" s="157"/>
      <c r="B286" s="318"/>
      <c r="C286" s="176"/>
      <c r="D286" s="176"/>
      <c r="E286" s="176"/>
      <c r="F286" s="143"/>
      <c r="G286" s="175" t="s">
        <v>922</v>
      </c>
      <c r="H286" s="397"/>
      <c r="I286" s="318"/>
      <c r="J286" s="176"/>
      <c r="K286" s="176"/>
      <c r="L286" s="176"/>
      <c r="M286" s="143"/>
      <c r="N286" s="175"/>
      <c r="O286" s="397"/>
      <c r="P286" s="303"/>
      <c r="Q286" s="303"/>
      <c r="R286" s="303"/>
    </row>
    <row r="287" spans="1:18" s="120" customFormat="1" ht="21.75" customHeight="1">
      <c r="A287" s="157" t="s">
        <v>228</v>
      </c>
      <c r="B287" s="176">
        <v>24255169.32</v>
      </c>
      <c r="C287" s="176">
        <v>308220.94</v>
      </c>
      <c r="D287" s="176">
        <v>2609959.12</v>
      </c>
      <c r="E287" s="176">
        <v>656524.72</v>
      </c>
      <c r="F287" s="176">
        <f>SUM(B287:E287)</f>
        <v>27829874.1</v>
      </c>
      <c r="G287" s="175" t="s">
        <v>853</v>
      </c>
      <c r="H287" s="397">
        <v>1892.03</v>
      </c>
      <c r="I287" s="318">
        <v>51832387.23</v>
      </c>
      <c r="J287" s="318">
        <v>528096.84</v>
      </c>
      <c r="K287" s="318">
        <v>3415753.19</v>
      </c>
      <c r="L287" s="318">
        <v>1615315.97</v>
      </c>
      <c r="M287" s="318">
        <f>SUM(I287:L287)</f>
        <v>57391553.23</v>
      </c>
      <c r="N287" s="175" t="s">
        <v>510</v>
      </c>
      <c r="O287" s="397">
        <f>M287/N287</f>
        <v>3013.9456585442704</v>
      </c>
      <c r="P287" s="303">
        <v>106.22</v>
      </c>
      <c r="Q287" s="303">
        <v>29.46</v>
      </c>
      <c r="R287" s="303">
        <v>59.3</v>
      </c>
    </row>
    <row r="288" spans="1:18" s="120" customFormat="1" ht="21.75" customHeight="1">
      <c r="A288" s="157" t="s">
        <v>950</v>
      </c>
      <c r="B288" s="122"/>
      <c r="C288" s="122"/>
      <c r="D288" s="122"/>
      <c r="E288" s="122"/>
      <c r="F288" s="143"/>
      <c r="G288" s="175" t="s">
        <v>922</v>
      </c>
      <c r="H288" s="397"/>
      <c r="I288" s="395"/>
      <c r="J288" s="395"/>
      <c r="K288" s="395"/>
      <c r="L288" s="395"/>
      <c r="M288" s="318"/>
      <c r="N288" s="175" t="s">
        <v>922</v>
      </c>
      <c r="O288" s="397"/>
      <c r="P288" s="303"/>
      <c r="Q288" s="303"/>
      <c r="R288" s="303"/>
    </row>
    <row r="289" spans="1:18" ht="21.75" customHeight="1">
      <c r="A289" s="157" t="s">
        <v>229</v>
      </c>
      <c r="B289" s="176">
        <v>36382753.97</v>
      </c>
      <c r="C289" s="176">
        <v>462331.4</v>
      </c>
      <c r="D289" s="176">
        <v>3914938.68</v>
      </c>
      <c r="E289" s="176">
        <v>984787.09</v>
      </c>
      <c r="F289" s="176">
        <f>SUM(B289:E289)</f>
        <v>41744811.14</v>
      </c>
      <c r="G289" s="175" t="s">
        <v>859</v>
      </c>
      <c r="H289" s="397">
        <v>8897.02</v>
      </c>
      <c r="I289" s="176"/>
      <c r="J289" s="176"/>
      <c r="K289" s="176"/>
      <c r="L289" s="176"/>
      <c r="M289" s="176"/>
      <c r="N289" s="175"/>
      <c r="O289" s="397"/>
      <c r="P289" s="303"/>
      <c r="Q289" s="303"/>
      <c r="R289" s="303"/>
    </row>
    <row r="290" spans="1:18" ht="21.75" customHeight="1">
      <c r="A290" s="157" t="s">
        <v>951</v>
      </c>
      <c r="B290" s="122"/>
      <c r="C290" s="122"/>
      <c r="D290" s="122"/>
      <c r="E290" s="122"/>
      <c r="F290" s="143"/>
      <c r="G290" s="175" t="s">
        <v>844</v>
      </c>
      <c r="H290" s="397"/>
      <c r="I290" s="143"/>
      <c r="J290" s="143"/>
      <c r="K290" s="143"/>
      <c r="L290" s="143"/>
      <c r="M290" s="143"/>
      <c r="N290" s="175"/>
      <c r="O290" s="397"/>
      <c r="P290" s="303"/>
      <c r="Q290" s="303"/>
      <c r="R290" s="303"/>
    </row>
    <row r="291" spans="1:18" ht="21.75" customHeight="1">
      <c r="A291" s="157" t="s">
        <v>230</v>
      </c>
      <c r="B291" s="176">
        <v>24255169.32</v>
      </c>
      <c r="C291" s="176">
        <v>308220.94</v>
      </c>
      <c r="D291" s="176">
        <v>2609959.12</v>
      </c>
      <c r="E291" s="176">
        <v>656524.72</v>
      </c>
      <c r="F291" s="176">
        <f>SUM(B291:E291)</f>
        <v>27829874.1</v>
      </c>
      <c r="G291" s="175" t="s">
        <v>860</v>
      </c>
      <c r="H291" s="397">
        <v>10182.9</v>
      </c>
      <c r="I291" s="318">
        <v>38874290.42</v>
      </c>
      <c r="J291" s="318">
        <v>396072.63</v>
      </c>
      <c r="K291" s="318">
        <v>2561814.89</v>
      </c>
      <c r="L291" s="318">
        <v>1211486.98</v>
      </c>
      <c r="M291" s="318">
        <f>SUM(I291:L291)</f>
        <v>43043664.92</v>
      </c>
      <c r="N291" s="175" t="s">
        <v>519</v>
      </c>
      <c r="O291" s="397">
        <f>M291/N291</f>
        <v>26150.464714459296</v>
      </c>
      <c r="P291" s="303">
        <v>54.67</v>
      </c>
      <c r="Q291" s="303">
        <v>-39.77</v>
      </c>
      <c r="R291" s="303">
        <v>156.81</v>
      </c>
    </row>
    <row r="292" spans="1:18" ht="21.75" customHeight="1">
      <c r="A292" s="157" t="s">
        <v>181</v>
      </c>
      <c r="B292" s="122"/>
      <c r="C292" s="122"/>
      <c r="D292" s="122"/>
      <c r="E292" s="122"/>
      <c r="F292" s="143"/>
      <c r="G292" s="175" t="s">
        <v>922</v>
      </c>
      <c r="H292" s="397"/>
      <c r="I292" s="395"/>
      <c r="J292" s="395"/>
      <c r="K292" s="395"/>
      <c r="L292" s="395"/>
      <c r="M292" s="318"/>
      <c r="N292" s="175" t="s">
        <v>922</v>
      </c>
      <c r="O292" s="397"/>
      <c r="P292" s="303"/>
      <c r="Q292" s="303"/>
      <c r="R292" s="303"/>
    </row>
    <row r="293" spans="1:18" ht="21.75" customHeight="1">
      <c r="A293" s="157" t="s">
        <v>231</v>
      </c>
      <c r="B293" s="176">
        <v>36382753.97</v>
      </c>
      <c r="C293" s="176">
        <v>462331.4</v>
      </c>
      <c r="D293" s="176">
        <v>3914938.69</v>
      </c>
      <c r="E293" s="176">
        <v>984787.09</v>
      </c>
      <c r="F293" s="176">
        <f>SUM(B293:E293)</f>
        <v>41744811.15</v>
      </c>
      <c r="G293" s="175" t="s">
        <v>862</v>
      </c>
      <c r="H293" s="397">
        <v>18602.86</v>
      </c>
      <c r="I293" s="318">
        <v>51832387.23</v>
      </c>
      <c r="J293" s="318">
        <v>528096.84</v>
      </c>
      <c r="K293" s="318">
        <v>3415753.19</v>
      </c>
      <c r="L293" s="318">
        <v>1615315.97</v>
      </c>
      <c r="M293" s="318">
        <f>SUM(I293:L293)</f>
        <v>57391553.23</v>
      </c>
      <c r="N293" s="175" t="s">
        <v>525</v>
      </c>
      <c r="O293" s="397">
        <f>M293/N293</f>
        <v>27058.72382366808</v>
      </c>
      <c r="P293" s="303">
        <v>37.48</v>
      </c>
      <c r="Q293" s="303">
        <v>-5.48</v>
      </c>
      <c r="R293" s="303">
        <v>45.45</v>
      </c>
    </row>
    <row r="294" spans="1:18" ht="21.75" customHeight="1">
      <c r="A294" s="157" t="s">
        <v>952</v>
      </c>
      <c r="B294" s="122"/>
      <c r="C294" s="122"/>
      <c r="D294" s="122"/>
      <c r="E294" s="122"/>
      <c r="F294" s="143"/>
      <c r="G294" s="175" t="s">
        <v>922</v>
      </c>
      <c r="H294" s="397"/>
      <c r="I294" s="395"/>
      <c r="J294" s="395"/>
      <c r="K294" s="395"/>
      <c r="L294" s="395"/>
      <c r="M294" s="318"/>
      <c r="N294" s="175" t="s">
        <v>922</v>
      </c>
      <c r="O294" s="397"/>
      <c r="P294" s="303"/>
      <c r="Q294" s="303"/>
      <c r="R294" s="303"/>
    </row>
    <row r="295" spans="1:18" ht="21.75" customHeight="1">
      <c r="A295" s="121" t="s">
        <v>232</v>
      </c>
      <c r="B295" s="176">
        <v>36382753.98</v>
      </c>
      <c r="C295" s="176">
        <v>462331.4</v>
      </c>
      <c r="D295" s="176">
        <v>3914938.68</v>
      </c>
      <c r="E295" s="176">
        <v>984787.09</v>
      </c>
      <c r="F295" s="176">
        <f>SUM(B295:E295)</f>
        <v>41744811.15</v>
      </c>
      <c r="G295" s="175" t="s">
        <v>58</v>
      </c>
      <c r="H295" s="397">
        <v>74677.66</v>
      </c>
      <c r="I295" s="318">
        <v>51832387.22</v>
      </c>
      <c r="J295" s="318">
        <v>528096.84</v>
      </c>
      <c r="K295" s="318">
        <v>3415753.2</v>
      </c>
      <c r="L295" s="318">
        <v>1615315.98</v>
      </c>
      <c r="M295" s="318">
        <f>SUM(I295:L295)</f>
        <v>57391553.24</v>
      </c>
      <c r="N295" s="175" t="s">
        <v>898</v>
      </c>
      <c r="O295" s="397">
        <f>M295/N295</f>
        <v>107273.93128971964</v>
      </c>
      <c r="P295" s="303">
        <v>37.48</v>
      </c>
      <c r="Q295" s="303">
        <v>-4.29</v>
      </c>
      <c r="R295" s="303">
        <v>43.65</v>
      </c>
    </row>
    <row r="296" spans="1:18" ht="21.75" customHeight="1">
      <c r="A296" s="121" t="s">
        <v>487</v>
      </c>
      <c r="B296" s="122"/>
      <c r="C296" s="122"/>
      <c r="D296" s="122"/>
      <c r="E296" s="122"/>
      <c r="F296" s="143"/>
      <c r="G296" s="175" t="s">
        <v>922</v>
      </c>
      <c r="H296" s="397"/>
      <c r="I296" s="395"/>
      <c r="J296" s="395"/>
      <c r="K296" s="395"/>
      <c r="L296" s="395"/>
      <c r="M296" s="318"/>
      <c r="N296" s="175" t="s">
        <v>922</v>
      </c>
      <c r="O296" s="397"/>
      <c r="P296" s="303"/>
      <c r="Q296" s="303"/>
      <c r="R296" s="303"/>
    </row>
    <row r="297" spans="1:18" ht="21.75" customHeight="1">
      <c r="A297" s="157" t="s">
        <v>233</v>
      </c>
      <c r="B297" s="176">
        <v>36382753.98</v>
      </c>
      <c r="C297" s="176">
        <v>462331.4</v>
      </c>
      <c r="D297" s="176">
        <v>3914938.68</v>
      </c>
      <c r="E297" s="176">
        <v>984787.09</v>
      </c>
      <c r="F297" s="176">
        <f>SUM(B297:E297)</f>
        <v>41744811.15</v>
      </c>
      <c r="G297" s="175" t="s">
        <v>59</v>
      </c>
      <c r="H297" s="397">
        <v>63538.53</v>
      </c>
      <c r="I297" s="176"/>
      <c r="J297" s="176"/>
      <c r="K297" s="176"/>
      <c r="L297" s="176"/>
      <c r="M297" s="176"/>
      <c r="N297" s="175"/>
      <c r="O297" s="397"/>
      <c r="P297" s="303"/>
      <c r="Q297" s="303"/>
      <c r="R297" s="303"/>
    </row>
    <row r="298" spans="1:18" ht="21.75" customHeight="1">
      <c r="A298" s="157" t="s">
        <v>712</v>
      </c>
      <c r="B298" s="122"/>
      <c r="C298" s="122"/>
      <c r="D298" s="122"/>
      <c r="E298" s="122"/>
      <c r="F298" s="143"/>
      <c r="G298" s="175" t="s">
        <v>844</v>
      </c>
      <c r="H298" s="397"/>
      <c r="I298" s="143"/>
      <c r="J298" s="143"/>
      <c r="K298" s="143"/>
      <c r="L298" s="143"/>
      <c r="M298" s="143"/>
      <c r="N298" s="175"/>
      <c r="O298" s="397"/>
      <c r="P298" s="303"/>
      <c r="Q298" s="303"/>
      <c r="R298" s="303"/>
    </row>
    <row r="299" spans="1:18" ht="21.75" customHeight="1">
      <c r="A299" s="157" t="s">
        <v>234</v>
      </c>
      <c r="B299" s="176">
        <v>36382753.98</v>
      </c>
      <c r="C299" s="176">
        <v>462331.4</v>
      </c>
      <c r="D299" s="176">
        <v>3914938.68</v>
      </c>
      <c r="E299" s="176">
        <v>984787.09</v>
      </c>
      <c r="F299" s="176">
        <f>SUM(B299:E299)</f>
        <v>41744811.15</v>
      </c>
      <c r="G299" s="175" t="s">
        <v>664</v>
      </c>
      <c r="H299" s="397">
        <v>86607.49</v>
      </c>
      <c r="I299" s="318">
        <v>38874290.42</v>
      </c>
      <c r="J299" s="318">
        <v>396072.63</v>
      </c>
      <c r="K299" s="318">
        <v>2561814.89</v>
      </c>
      <c r="L299" s="318">
        <v>1211486.98</v>
      </c>
      <c r="M299" s="318">
        <f>SUM(I299:L299)</f>
        <v>43043664.92</v>
      </c>
      <c r="N299" s="175" t="s">
        <v>102</v>
      </c>
      <c r="O299" s="397">
        <f>M299/N299</f>
        <v>43566.462469635626</v>
      </c>
      <c r="P299" s="303">
        <v>3.11</v>
      </c>
      <c r="Q299" s="303">
        <v>104.98</v>
      </c>
      <c r="R299" s="303">
        <v>-49.7</v>
      </c>
    </row>
    <row r="300" spans="1:18" ht="21.75" customHeight="1">
      <c r="A300" s="157"/>
      <c r="B300" s="122"/>
      <c r="C300" s="122"/>
      <c r="D300" s="122"/>
      <c r="E300" s="122"/>
      <c r="F300" s="143"/>
      <c r="G300" s="175" t="s">
        <v>844</v>
      </c>
      <c r="H300" s="397"/>
      <c r="I300" s="395"/>
      <c r="J300" s="395"/>
      <c r="K300" s="395"/>
      <c r="L300" s="395"/>
      <c r="M300" s="318"/>
      <c r="N300" s="175" t="s">
        <v>844</v>
      </c>
      <c r="O300" s="397"/>
      <c r="P300" s="303"/>
      <c r="Q300" s="303"/>
      <c r="R300" s="303"/>
    </row>
    <row r="301" spans="1:18" ht="21.75" customHeight="1">
      <c r="A301" s="152"/>
      <c r="B301" s="129"/>
      <c r="C301" s="129"/>
      <c r="D301" s="129"/>
      <c r="E301" s="129"/>
      <c r="F301" s="144"/>
      <c r="G301" s="417"/>
      <c r="H301" s="424"/>
      <c r="I301" s="396"/>
      <c r="J301" s="396"/>
      <c r="K301" s="396"/>
      <c r="L301" s="396"/>
      <c r="M301" s="431"/>
      <c r="N301" s="417"/>
      <c r="O301" s="424"/>
      <c r="P301" s="319"/>
      <c r="Q301" s="319"/>
      <c r="R301" s="319"/>
    </row>
    <row r="302" spans="1:18" ht="21.75" customHeight="1">
      <c r="A302" s="157" t="s">
        <v>235</v>
      </c>
      <c r="B302" s="176">
        <v>36382753.98</v>
      </c>
      <c r="C302" s="176">
        <v>462331.4</v>
      </c>
      <c r="D302" s="176">
        <v>3914938.68</v>
      </c>
      <c r="E302" s="176">
        <v>984787.09</v>
      </c>
      <c r="F302" s="176">
        <f>SUM(B302:E302)</f>
        <v>41744811.15</v>
      </c>
      <c r="G302" s="175" t="s">
        <v>60</v>
      </c>
      <c r="H302" s="397">
        <v>46904.28</v>
      </c>
      <c r="I302" s="176"/>
      <c r="J302" s="176"/>
      <c r="K302" s="176"/>
      <c r="L302" s="176"/>
      <c r="M302" s="176"/>
      <c r="N302" s="175"/>
      <c r="O302" s="397"/>
      <c r="P302" s="303"/>
      <c r="Q302" s="303"/>
      <c r="R302" s="303"/>
    </row>
    <row r="303" spans="1:18" ht="21.75" customHeight="1">
      <c r="A303" s="157" t="s">
        <v>949</v>
      </c>
      <c r="B303" s="122"/>
      <c r="C303" s="122"/>
      <c r="D303" s="122"/>
      <c r="E303" s="122"/>
      <c r="F303" s="143"/>
      <c r="G303" s="175" t="s">
        <v>844</v>
      </c>
      <c r="H303" s="397"/>
      <c r="I303" s="143"/>
      <c r="J303" s="143"/>
      <c r="K303" s="143"/>
      <c r="L303" s="143"/>
      <c r="M303" s="143"/>
      <c r="N303" s="175"/>
      <c r="O303" s="397"/>
      <c r="P303" s="303"/>
      <c r="Q303" s="303"/>
      <c r="R303" s="303"/>
    </row>
    <row r="304" spans="1:18" ht="21.75" customHeight="1">
      <c r="A304" s="157" t="s">
        <v>236</v>
      </c>
      <c r="B304" s="176">
        <v>36382753.98</v>
      </c>
      <c r="C304" s="176">
        <v>462331.4</v>
      </c>
      <c r="D304" s="176">
        <v>3914938.68</v>
      </c>
      <c r="E304" s="176">
        <v>984787.09</v>
      </c>
      <c r="F304" s="176">
        <f>SUM(B304:E304)</f>
        <v>41744811.15</v>
      </c>
      <c r="G304" s="175" t="s">
        <v>568</v>
      </c>
      <c r="H304" s="397">
        <v>1021.6</v>
      </c>
      <c r="I304" s="318">
        <v>51832387.22</v>
      </c>
      <c r="J304" s="318">
        <v>528096.84</v>
      </c>
      <c r="K304" s="318">
        <v>3415753.2</v>
      </c>
      <c r="L304" s="318">
        <v>1615315.97</v>
      </c>
      <c r="M304" s="318">
        <f>SUM(I304:L304)</f>
        <v>57391553.230000004</v>
      </c>
      <c r="N304" s="175" t="s">
        <v>104</v>
      </c>
      <c r="O304" s="397">
        <f>M304/N304</f>
        <v>1591.5572165834722</v>
      </c>
      <c r="P304" s="303">
        <v>37.48</v>
      </c>
      <c r="Q304" s="303">
        <v>-11.75</v>
      </c>
      <c r="R304" s="303">
        <v>55.79</v>
      </c>
    </row>
    <row r="305" spans="1:18" ht="21.75" customHeight="1">
      <c r="A305" s="157" t="s">
        <v>963</v>
      </c>
      <c r="B305" s="122"/>
      <c r="C305" s="122"/>
      <c r="D305" s="122"/>
      <c r="E305" s="122"/>
      <c r="F305" s="143"/>
      <c r="G305" s="406" t="s">
        <v>838</v>
      </c>
      <c r="H305" s="397"/>
      <c r="I305" s="395"/>
      <c r="J305" s="395"/>
      <c r="K305" s="395"/>
      <c r="L305" s="395"/>
      <c r="M305" s="318"/>
      <c r="N305" s="406" t="s">
        <v>838</v>
      </c>
      <c r="O305" s="397"/>
      <c r="P305" s="303"/>
      <c r="Q305" s="303"/>
      <c r="R305" s="303"/>
    </row>
    <row r="306" spans="1:18" ht="21.75" customHeight="1">
      <c r="A306" s="157" t="s">
        <v>237</v>
      </c>
      <c r="B306" s="176">
        <v>36382753.98</v>
      </c>
      <c r="C306" s="176">
        <v>462331.4</v>
      </c>
      <c r="D306" s="176">
        <v>3914938.68</v>
      </c>
      <c r="E306" s="176">
        <v>984787.09</v>
      </c>
      <c r="F306" s="176">
        <f>SUM(B306:E306)</f>
        <v>41744811.15</v>
      </c>
      <c r="G306" s="175" t="s">
        <v>570</v>
      </c>
      <c r="H306" s="397">
        <v>2757.07</v>
      </c>
      <c r="I306" s="318">
        <v>51832387.22</v>
      </c>
      <c r="J306" s="318">
        <v>528096.84</v>
      </c>
      <c r="K306" s="318">
        <v>3415753.2</v>
      </c>
      <c r="L306" s="318">
        <v>1615315.97</v>
      </c>
      <c r="M306" s="318">
        <f>SUM(I306:L306)</f>
        <v>57391553.230000004</v>
      </c>
      <c r="N306" s="175" t="s">
        <v>106</v>
      </c>
      <c r="O306" s="397">
        <f>M306/N306</f>
        <v>2088.3324805327125</v>
      </c>
      <c r="P306" s="303">
        <v>37.48</v>
      </c>
      <c r="Q306" s="303">
        <v>81.51</v>
      </c>
      <c r="R306" s="303">
        <v>-24.26</v>
      </c>
    </row>
    <row r="307" spans="1:18" ht="21.75" customHeight="1">
      <c r="A307" s="157" t="s">
        <v>48</v>
      </c>
      <c r="B307" s="122"/>
      <c r="C307" s="122"/>
      <c r="D307" s="122"/>
      <c r="E307" s="122"/>
      <c r="F307" s="143"/>
      <c r="G307" s="175" t="s">
        <v>844</v>
      </c>
      <c r="H307" s="397"/>
      <c r="I307" s="395"/>
      <c r="J307" s="395"/>
      <c r="K307" s="395"/>
      <c r="L307" s="395"/>
      <c r="M307" s="318"/>
      <c r="N307" s="175" t="s">
        <v>844</v>
      </c>
      <c r="O307" s="397"/>
      <c r="P307" s="303"/>
      <c r="Q307" s="303"/>
      <c r="R307" s="303"/>
    </row>
    <row r="308" spans="1:18" ht="21.75" customHeight="1">
      <c r="A308" s="157" t="s">
        <v>238</v>
      </c>
      <c r="B308" s="176">
        <v>24255169.32</v>
      </c>
      <c r="C308" s="176">
        <v>308220.93</v>
      </c>
      <c r="D308" s="176">
        <v>2609959.12</v>
      </c>
      <c r="E308" s="176">
        <v>656524.72</v>
      </c>
      <c r="F308" s="176">
        <f>SUM(B308:E308)</f>
        <v>27829874.09</v>
      </c>
      <c r="G308" s="175" t="s">
        <v>572</v>
      </c>
      <c r="H308" s="397">
        <v>1160.84</v>
      </c>
      <c r="I308" s="318">
        <v>38874290.42</v>
      </c>
      <c r="J308" s="318">
        <v>396072.63</v>
      </c>
      <c r="K308" s="318">
        <v>2561814.89</v>
      </c>
      <c r="L308" s="318">
        <v>1211486.98</v>
      </c>
      <c r="M308" s="318">
        <f>SUM(I308:L308)</f>
        <v>43043664.92</v>
      </c>
      <c r="N308" s="175" t="s">
        <v>116</v>
      </c>
      <c r="O308" s="397">
        <f>M308/N308</f>
        <v>722.1849085601154</v>
      </c>
      <c r="P308" s="303">
        <v>54.67</v>
      </c>
      <c r="Q308" s="303">
        <v>148.61</v>
      </c>
      <c r="R308" s="303">
        <v>-37.79</v>
      </c>
    </row>
    <row r="309" spans="1:18" ht="21.75" customHeight="1">
      <c r="A309" s="157" t="s">
        <v>49</v>
      </c>
      <c r="B309" s="122"/>
      <c r="C309" s="122"/>
      <c r="D309" s="122"/>
      <c r="E309" s="122"/>
      <c r="F309" s="143"/>
      <c r="G309" s="175" t="s">
        <v>922</v>
      </c>
      <c r="H309" s="397"/>
      <c r="I309" s="395"/>
      <c r="J309" s="395"/>
      <c r="K309" s="395"/>
      <c r="L309" s="395"/>
      <c r="M309" s="318"/>
      <c r="N309" s="175" t="s">
        <v>922</v>
      </c>
      <c r="O309" s="397"/>
      <c r="P309" s="303"/>
      <c r="Q309" s="303"/>
      <c r="R309" s="303"/>
    </row>
    <row r="310" spans="1:18" ht="21.75" customHeight="1">
      <c r="A310" s="121" t="s">
        <v>239</v>
      </c>
      <c r="B310" s="176">
        <v>24255169.32</v>
      </c>
      <c r="C310" s="176">
        <v>308220.93</v>
      </c>
      <c r="D310" s="176">
        <v>2609959.12</v>
      </c>
      <c r="E310" s="176">
        <v>656524.72</v>
      </c>
      <c r="F310" s="176">
        <f>SUM(B310:E310)</f>
        <v>27829874.09</v>
      </c>
      <c r="G310" s="175" t="s">
        <v>573</v>
      </c>
      <c r="H310" s="397">
        <v>3572.51</v>
      </c>
      <c r="I310" s="318">
        <v>38874290.42</v>
      </c>
      <c r="J310" s="318">
        <v>396072.63</v>
      </c>
      <c r="K310" s="318">
        <v>2561814.89</v>
      </c>
      <c r="L310" s="318">
        <v>1211486.98</v>
      </c>
      <c r="M310" s="318">
        <f>SUM(I310:L310)</f>
        <v>43043664.92</v>
      </c>
      <c r="N310" s="175" t="s">
        <v>118</v>
      </c>
      <c r="O310" s="397">
        <f>M310/N310</f>
        <v>6694.193611197512</v>
      </c>
      <c r="P310" s="303">
        <v>54.67</v>
      </c>
      <c r="Q310" s="303">
        <v>-17.46</v>
      </c>
      <c r="R310" s="303">
        <v>87.38</v>
      </c>
    </row>
    <row r="311" spans="1:18" ht="21.75" customHeight="1">
      <c r="A311" s="157" t="s">
        <v>382</v>
      </c>
      <c r="B311" s="122"/>
      <c r="C311" s="122"/>
      <c r="D311" s="122"/>
      <c r="E311" s="122"/>
      <c r="F311" s="143"/>
      <c r="G311" s="175" t="s">
        <v>922</v>
      </c>
      <c r="H311" s="397"/>
      <c r="I311" s="395"/>
      <c r="J311" s="395"/>
      <c r="K311" s="395"/>
      <c r="L311" s="395"/>
      <c r="M311" s="318"/>
      <c r="N311" s="175" t="s">
        <v>922</v>
      </c>
      <c r="O311" s="397"/>
      <c r="P311" s="303"/>
      <c r="Q311" s="303"/>
      <c r="R311" s="303"/>
    </row>
    <row r="312" spans="1:18" ht="21.75" customHeight="1">
      <c r="A312" s="157" t="s">
        <v>240</v>
      </c>
      <c r="B312" s="176">
        <v>24255169.32</v>
      </c>
      <c r="C312" s="176">
        <v>308220.93</v>
      </c>
      <c r="D312" s="176">
        <v>2609959.12</v>
      </c>
      <c r="E312" s="176">
        <v>656524.72</v>
      </c>
      <c r="F312" s="176">
        <f>SUM(B312:E312)</f>
        <v>27829874.09</v>
      </c>
      <c r="G312" s="175" t="s">
        <v>575</v>
      </c>
      <c r="H312" s="397">
        <v>22662.76</v>
      </c>
      <c r="I312" s="318">
        <v>38874290.42</v>
      </c>
      <c r="J312" s="318">
        <v>396072.63</v>
      </c>
      <c r="K312" s="318">
        <v>2561814.89</v>
      </c>
      <c r="L312" s="318">
        <v>1211486.98</v>
      </c>
      <c r="M312" s="318">
        <f>SUM(I312:L312)</f>
        <v>43043664.92</v>
      </c>
      <c r="N312" s="175" t="s">
        <v>120</v>
      </c>
      <c r="O312" s="397">
        <f>M312/N312</f>
        <v>19872.421477377655</v>
      </c>
      <c r="P312" s="303">
        <v>54.67</v>
      </c>
      <c r="Q312" s="303">
        <v>76.63</v>
      </c>
      <c r="R312" s="303">
        <v>-12.31</v>
      </c>
    </row>
    <row r="313" spans="1:18" ht="21.75" customHeight="1">
      <c r="A313" s="157" t="s">
        <v>574</v>
      </c>
      <c r="B313" s="122"/>
      <c r="C313" s="122"/>
      <c r="D313" s="122"/>
      <c r="E313" s="122"/>
      <c r="F313" s="143"/>
      <c r="G313" s="175" t="s">
        <v>922</v>
      </c>
      <c r="H313" s="397"/>
      <c r="I313" s="395"/>
      <c r="J313" s="395"/>
      <c r="K313" s="395"/>
      <c r="L313" s="395"/>
      <c r="M313" s="318"/>
      <c r="N313" s="175" t="s">
        <v>922</v>
      </c>
      <c r="O313" s="397"/>
      <c r="P313" s="303"/>
      <c r="Q313" s="303"/>
      <c r="R313" s="303"/>
    </row>
    <row r="314" spans="1:18" ht="21.75" customHeight="1">
      <c r="A314" s="157" t="s">
        <v>241</v>
      </c>
      <c r="B314" s="176">
        <v>24255169.32</v>
      </c>
      <c r="C314" s="176">
        <v>308220.93</v>
      </c>
      <c r="D314" s="176">
        <v>2609959.12</v>
      </c>
      <c r="E314" s="176">
        <v>656524.72</v>
      </c>
      <c r="F314" s="176">
        <f>SUM(B314:E314)</f>
        <v>27829874.09</v>
      </c>
      <c r="G314" s="175" t="s">
        <v>577</v>
      </c>
      <c r="H314" s="397">
        <v>38545.53</v>
      </c>
      <c r="I314" s="318">
        <v>38874290.42</v>
      </c>
      <c r="J314" s="318">
        <v>396072.63</v>
      </c>
      <c r="K314" s="318">
        <v>2561814.89</v>
      </c>
      <c r="L314" s="318">
        <v>1211486.98</v>
      </c>
      <c r="M314" s="318">
        <f>SUM(I314:L314)</f>
        <v>43043664.92</v>
      </c>
      <c r="N314" s="175" t="s">
        <v>122</v>
      </c>
      <c r="O314" s="397">
        <f>M314/N314</f>
        <v>34107.49993660856</v>
      </c>
      <c r="P314" s="303">
        <v>54.67</v>
      </c>
      <c r="Q314" s="303">
        <v>74.79</v>
      </c>
      <c r="R314" s="303">
        <v>-11.51</v>
      </c>
    </row>
    <row r="315" spans="1:18" ht="21.75" customHeight="1">
      <c r="A315" s="121" t="s">
        <v>50</v>
      </c>
      <c r="B315" s="122"/>
      <c r="C315" s="122"/>
      <c r="D315" s="122"/>
      <c r="E315" s="122"/>
      <c r="F315" s="143"/>
      <c r="G315" s="175" t="s">
        <v>922</v>
      </c>
      <c r="H315" s="397"/>
      <c r="I315" s="395"/>
      <c r="J315" s="395"/>
      <c r="K315" s="395"/>
      <c r="L315" s="395"/>
      <c r="M315" s="318"/>
      <c r="N315" s="175" t="s">
        <v>922</v>
      </c>
      <c r="O315" s="397"/>
      <c r="P315" s="303"/>
      <c r="Q315" s="303"/>
      <c r="R315" s="303"/>
    </row>
    <row r="316" spans="1:18" ht="21.75" customHeight="1">
      <c r="A316" s="157" t="s">
        <v>242</v>
      </c>
      <c r="B316" s="176">
        <v>36382753.98</v>
      </c>
      <c r="C316" s="176">
        <v>462331.34</v>
      </c>
      <c r="D316" s="176">
        <v>3914938.68</v>
      </c>
      <c r="E316" s="176">
        <v>984787.09</v>
      </c>
      <c r="F316" s="176">
        <f>SUM(B316:E316)</f>
        <v>41744811.09</v>
      </c>
      <c r="G316" s="175" t="s">
        <v>579</v>
      </c>
      <c r="H316" s="397">
        <v>125359.79</v>
      </c>
      <c r="I316" s="176"/>
      <c r="J316" s="176"/>
      <c r="K316" s="176"/>
      <c r="L316" s="176"/>
      <c r="M316" s="176"/>
      <c r="N316" s="175"/>
      <c r="O316" s="397"/>
      <c r="P316" s="303"/>
      <c r="Q316" s="303"/>
      <c r="R316" s="303"/>
    </row>
    <row r="317" spans="1:18" ht="21.75" customHeight="1">
      <c r="A317" s="157" t="s">
        <v>578</v>
      </c>
      <c r="B317" s="122"/>
      <c r="C317" s="122"/>
      <c r="D317" s="122"/>
      <c r="E317" s="122"/>
      <c r="F317" s="143"/>
      <c r="G317" s="175" t="s">
        <v>844</v>
      </c>
      <c r="H317" s="397"/>
      <c r="I317" s="143"/>
      <c r="J317" s="143"/>
      <c r="K317" s="143"/>
      <c r="L317" s="143"/>
      <c r="M317" s="143"/>
      <c r="N317" s="175"/>
      <c r="O317" s="397"/>
      <c r="P317" s="303"/>
      <c r="Q317" s="303"/>
      <c r="R317" s="303"/>
    </row>
    <row r="318" spans="1:18" ht="21.75" customHeight="1">
      <c r="A318" s="157" t="s">
        <v>243</v>
      </c>
      <c r="B318" s="176">
        <v>24255169.32</v>
      </c>
      <c r="C318" s="176">
        <v>308220.93</v>
      </c>
      <c r="D318" s="176">
        <v>2609959.12</v>
      </c>
      <c r="E318" s="176">
        <v>656524.72</v>
      </c>
      <c r="F318" s="176">
        <f>SUM(B318:E318)</f>
        <v>27829874.09</v>
      </c>
      <c r="G318" s="175" t="s">
        <v>580</v>
      </c>
      <c r="H318" s="397">
        <v>19488.71</v>
      </c>
      <c r="I318" s="318">
        <v>51832387.22</v>
      </c>
      <c r="J318" s="318">
        <v>528096.84</v>
      </c>
      <c r="K318" s="318">
        <v>3415753.2</v>
      </c>
      <c r="L318" s="318">
        <v>1615315.97</v>
      </c>
      <c r="M318" s="318">
        <f>SUM(I318:L318)</f>
        <v>57391553.230000004</v>
      </c>
      <c r="N318" s="175" t="s">
        <v>124</v>
      </c>
      <c r="O318" s="397">
        <f>M318/N318</f>
        <v>18087.47344153798</v>
      </c>
      <c r="P318" s="303">
        <v>106.22</v>
      </c>
      <c r="Q318" s="303">
        <v>122.2</v>
      </c>
      <c r="R318" s="303">
        <v>-7.19</v>
      </c>
    </row>
    <row r="319" spans="1:18" ht="21.75" customHeight="1">
      <c r="A319" s="157"/>
      <c r="B319" s="122"/>
      <c r="C319" s="122"/>
      <c r="D319" s="122"/>
      <c r="E319" s="122"/>
      <c r="F319" s="143"/>
      <c r="G319" s="175" t="s">
        <v>844</v>
      </c>
      <c r="H319" s="397"/>
      <c r="I319" s="395"/>
      <c r="J319" s="395"/>
      <c r="K319" s="395"/>
      <c r="L319" s="395"/>
      <c r="M319" s="318"/>
      <c r="N319" s="175" t="s">
        <v>844</v>
      </c>
      <c r="O319" s="397"/>
      <c r="P319" s="303"/>
      <c r="Q319" s="303"/>
      <c r="R319" s="303"/>
    </row>
    <row r="320" spans="1:18" ht="21.75" customHeight="1">
      <c r="A320" s="157" t="s">
        <v>244</v>
      </c>
      <c r="B320" s="176">
        <v>24255169.32</v>
      </c>
      <c r="C320" s="176">
        <v>308220.94</v>
      </c>
      <c r="D320" s="176">
        <v>2609959.12</v>
      </c>
      <c r="E320" s="176">
        <v>656524.72</v>
      </c>
      <c r="F320" s="176">
        <f>SUM(B320:E320)</f>
        <v>27829874.1</v>
      </c>
      <c r="G320" s="175" t="s">
        <v>586</v>
      </c>
      <c r="H320" s="397">
        <v>35406.96</v>
      </c>
      <c r="I320" s="176"/>
      <c r="J320" s="176"/>
      <c r="K320" s="176"/>
      <c r="L320" s="176"/>
      <c r="M320" s="176"/>
      <c r="N320" s="175"/>
      <c r="O320" s="397"/>
      <c r="P320" s="303"/>
      <c r="Q320" s="303"/>
      <c r="R320" s="303"/>
    </row>
    <row r="321" spans="1:18" ht="21.75" customHeight="1">
      <c r="A321" s="157" t="s">
        <v>51</v>
      </c>
      <c r="B321" s="122"/>
      <c r="C321" s="122"/>
      <c r="D321" s="122"/>
      <c r="E321" s="122"/>
      <c r="F321" s="143"/>
      <c r="G321" s="175" t="s">
        <v>844</v>
      </c>
      <c r="H321" s="397"/>
      <c r="I321" s="143"/>
      <c r="J321" s="143"/>
      <c r="K321" s="143"/>
      <c r="L321" s="143"/>
      <c r="M321" s="143"/>
      <c r="N321" s="175"/>
      <c r="O321" s="397"/>
      <c r="P321" s="303"/>
      <c r="Q321" s="303"/>
      <c r="R321" s="303"/>
    </row>
    <row r="322" spans="1:18" ht="21.75" customHeight="1">
      <c r="A322" s="157" t="s">
        <v>245</v>
      </c>
      <c r="B322" s="176">
        <v>24255169.32</v>
      </c>
      <c r="C322" s="176">
        <v>308220.94</v>
      </c>
      <c r="D322" s="176">
        <v>2609959.12</v>
      </c>
      <c r="E322" s="176">
        <v>656524.72</v>
      </c>
      <c r="F322" s="176">
        <f>SUM(B322:E322)</f>
        <v>27829874.1</v>
      </c>
      <c r="G322" s="406" t="s">
        <v>846</v>
      </c>
      <c r="H322" s="397">
        <v>12152.78</v>
      </c>
      <c r="I322" s="318">
        <v>51832387.22</v>
      </c>
      <c r="J322" s="318">
        <v>528096.84</v>
      </c>
      <c r="K322" s="318">
        <v>3415753.19</v>
      </c>
      <c r="L322" s="318">
        <v>1615315.97</v>
      </c>
      <c r="M322" s="318">
        <f>SUM(I322:L322)</f>
        <v>57391553.22</v>
      </c>
      <c r="N322" s="406" t="s">
        <v>504</v>
      </c>
      <c r="O322" s="397">
        <f>M322/N322</f>
        <v>23569.426373716633</v>
      </c>
      <c r="P322" s="303">
        <v>106.22</v>
      </c>
      <c r="Q322" s="303">
        <v>6.33</v>
      </c>
      <c r="R322" s="303">
        <v>93.94</v>
      </c>
    </row>
    <row r="323" spans="1:18" ht="21.75" customHeight="1">
      <c r="A323" s="157" t="s">
        <v>52</v>
      </c>
      <c r="B323" s="122"/>
      <c r="C323" s="122"/>
      <c r="D323" s="122"/>
      <c r="E323" s="122"/>
      <c r="F323" s="143"/>
      <c r="G323" s="175" t="s">
        <v>844</v>
      </c>
      <c r="H323" s="397"/>
      <c r="I323" s="395"/>
      <c r="J323" s="395"/>
      <c r="K323" s="395"/>
      <c r="L323" s="395"/>
      <c r="M323" s="318"/>
      <c r="N323" s="175" t="s">
        <v>844</v>
      </c>
      <c r="O323" s="397"/>
      <c r="P323" s="303"/>
      <c r="Q323" s="303"/>
      <c r="R323" s="303"/>
    </row>
    <row r="324" spans="1:18" ht="21.75" customHeight="1">
      <c r="A324" s="152"/>
      <c r="B324" s="129"/>
      <c r="C324" s="129"/>
      <c r="D324" s="129"/>
      <c r="E324" s="129"/>
      <c r="F324" s="144"/>
      <c r="G324" s="417"/>
      <c r="H324" s="424"/>
      <c r="I324" s="396"/>
      <c r="J324" s="396"/>
      <c r="K324" s="396"/>
      <c r="L324" s="396"/>
      <c r="M324" s="431"/>
      <c r="N324" s="417"/>
      <c r="O324" s="424"/>
      <c r="P324" s="319"/>
      <c r="Q324" s="319"/>
      <c r="R324" s="319"/>
    </row>
    <row r="325" spans="1:18" ht="21.75" customHeight="1">
      <c r="A325" s="121" t="s">
        <v>246</v>
      </c>
      <c r="B325" s="176">
        <v>24255169.32</v>
      </c>
      <c r="C325" s="176">
        <v>308220.94</v>
      </c>
      <c r="D325" s="176">
        <v>2609959.12</v>
      </c>
      <c r="E325" s="176">
        <v>656524.72</v>
      </c>
      <c r="F325" s="176">
        <f>SUM(B325:E325)</f>
        <v>27829874.1</v>
      </c>
      <c r="G325" s="175" t="s">
        <v>848</v>
      </c>
      <c r="H325" s="397">
        <v>22830.09</v>
      </c>
      <c r="I325" s="176"/>
      <c r="J325" s="176"/>
      <c r="K325" s="176"/>
      <c r="L325" s="176"/>
      <c r="M325" s="176"/>
      <c r="N325" s="175"/>
      <c r="O325" s="397"/>
      <c r="P325" s="303"/>
      <c r="Q325" s="303"/>
      <c r="R325" s="303"/>
    </row>
    <row r="326" spans="1:18" ht="21.75" customHeight="1">
      <c r="A326" s="121" t="s">
        <v>53</v>
      </c>
      <c r="B326" s="122"/>
      <c r="C326" s="122"/>
      <c r="D326" s="122"/>
      <c r="E326" s="122"/>
      <c r="F326" s="143"/>
      <c r="G326" s="175" t="s">
        <v>922</v>
      </c>
      <c r="H326" s="397"/>
      <c r="I326" s="143"/>
      <c r="J326" s="143"/>
      <c r="K326" s="143"/>
      <c r="L326" s="143"/>
      <c r="M326" s="143"/>
      <c r="N326" s="175"/>
      <c r="O326" s="397"/>
      <c r="P326" s="303"/>
      <c r="Q326" s="303"/>
      <c r="R326" s="303"/>
    </row>
    <row r="327" spans="1:18" ht="21.75" customHeight="1">
      <c r="A327" s="157" t="s">
        <v>247</v>
      </c>
      <c r="B327" s="176">
        <v>36382753.98</v>
      </c>
      <c r="C327" s="176">
        <v>462331.4</v>
      </c>
      <c r="D327" s="176">
        <v>3914938.68</v>
      </c>
      <c r="E327" s="176">
        <v>984787.09</v>
      </c>
      <c r="F327" s="176">
        <f>SUM(B327:E327)</f>
        <v>41744811.15</v>
      </c>
      <c r="G327" s="175" t="s">
        <v>854</v>
      </c>
      <c r="H327" s="397">
        <v>53178.1</v>
      </c>
      <c r="I327" s="176"/>
      <c r="J327" s="176"/>
      <c r="K327" s="176"/>
      <c r="L327" s="176"/>
      <c r="M327" s="176"/>
      <c r="N327" s="175"/>
      <c r="O327" s="397"/>
      <c r="P327" s="303"/>
      <c r="Q327" s="303"/>
      <c r="R327" s="303"/>
    </row>
    <row r="328" spans="1:18" ht="21.75" customHeight="1">
      <c r="A328" s="157"/>
      <c r="B328" s="122"/>
      <c r="C328" s="122"/>
      <c r="D328" s="122"/>
      <c r="E328" s="122"/>
      <c r="F328" s="143"/>
      <c r="G328" s="175" t="s">
        <v>844</v>
      </c>
      <c r="H328" s="397"/>
      <c r="I328" s="143"/>
      <c r="J328" s="143"/>
      <c r="K328" s="143"/>
      <c r="L328" s="143"/>
      <c r="M328" s="143"/>
      <c r="N328" s="175"/>
      <c r="O328" s="397"/>
      <c r="P328" s="303"/>
      <c r="Q328" s="303"/>
      <c r="R328" s="303"/>
    </row>
    <row r="329" spans="1:18" ht="21.75" customHeight="1">
      <c r="A329" s="157" t="s">
        <v>248</v>
      </c>
      <c r="B329" s="176">
        <v>36382753.98</v>
      </c>
      <c r="C329" s="176">
        <v>462331.4</v>
      </c>
      <c r="D329" s="176">
        <v>3914938.68</v>
      </c>
      <c r="E329" s="176">
        <v>984787.09</v>
      </c>
      <c r="F329" s="176">
        <f>SUM(B329:E329)</f>
        <v>41744811.15</v>
      </c>
      <c r="G329" s="175" t="s">
        <v>855</v>
      </c>
      <c r="H329" s="397">
        <v>3985.95</v>
      </c>
      <c r="I329" s="176"/>
      <c r="J329" s="176"/>
      <c r="K329" s="176"/>
      <c r="L329" s="176"/>
      <c r="M329" s="176"/>
      <c r="N329" s="175"/>
      <c r="O329" s="397"/>
      <c r="P329" s="303"/>
      <c r="Q329" s="303"/>
      <c r="R329" s="303"/>
    </row>
    <row r="330" spans="1:18" ht="21.75" customHeight="1">
      <c r="A330" s="157"/>
      <c r="B330" s="122"/>
      <c r="C330" s="122"/>
      <c r="D330" s="122"/>
      <c r="E330" s="122"/>
      <c r="F330" s="143"/>
      <c r="G330" s="175" t="s">
        <v>922</v>
      </c>
      <c r="H330" s="397"/>
      <c r="I330" s="143"/>
      <c r="J330" s="143"/>
      <c r="K330" s="143"/>
      <c r="L330" s="143"/>
      <c r="M330" s="143"/>
      <c r="N330" s="175"/>
      <c r="O330" s="397"/>
      <c r="P330" s="303"/>
      <c r="Q330" s="303"/>
      <c r="R330" s="303"/>
    </row>
    <row r="331" spans="1:18" ht="21.75" customHeight="1">
      <c r="A331" s="157" t="s">
        <v>249</v>
      </c>
      <c r="B331" s="176">
        <v>36382753.98</v>
      </c>
      <c r="C331" s="176">
        <v>462331.4</v>
      </c>
      <c r="D331" s="176">
        <v>3914938.68</v>
      </c>
      <c r="E331" s="176">
        <v>984787.09</v>
      </c>
      <c r="F331" s="176">
        <f>SUM(B331:E331)</f>
        <v>41744811.15</v>
      </c>
      <c r="G331" s="175" t="s">
        <v>856</v>
      </c>
      <c r="H331" s="397">
        <v>2828.62</v>
      </c>
      <c r="I331" s="318">
        <v>38874290.42</v>
      </c>
      <c r="J331" s="318">
        <v>396072.63</v>
      </c>
      <c r="K331" s="318">
        <v>2561814.89</v>
      </c>
      <c r="L331" s="318">
        <v>1211486.98</v>
      </c>
      <c r="M331" s="318">
        <f>SUM(I331:L331)</f>
        <v>43043664.92</v>
      </c>
      <c r="N331" s="175" t="s">
        <v>521</v>
      </c>
      <c r="O331" s="397">
        <f>M331/N331</f>
        <v>3809.84819614091</v>
      </c>
      <c r="P331" s="303">
        <v>3.11</v>
      </c>
      <c r="Q331" s="303">
        <v>-23.44</v>
      </c>
      <c r="R331" s="303">
        <v>34.69</v>
      </c>
    </row>
    <row r="332" spans="1:18" ht="21.75" customHeight="1">
      <c r="A332" s="157" t="s">
        <v>901</v>
      </c>
      <c r="B332" s="122"/>
      <c r="C332" s="122"/>
      <c r="D332" s="122"/>
      <c r="E332" s="122"/>
      <c r="F332" s="143"/>
      <c r="G332" s="175" t="s">
        <v>922</v>
      </c>
      <c r="H332" s="397"/>
      <c r="I332" s="395"/>
      <c r="J332" s="395"/>
      <c r="K332" s="395"/>
      <c r="L332" s="395"/>
      <c r="M332" s="318"/>
      <c r="N332" s="175" t="s">
        <v>922</v>
      </c>
      <c r="O332" s="397"/>
      <c r="P332" s="303"/>
      <c r="Q332" s="303"/>
      <c r="R332" s="303"/>
    </row>
    <row r="333" spans="1:18" ht="21.75" customHeight="1">
      <c r="A333" s="157" t="s">
        <v>250</v>
      </c>
      <c r="B333" s="176">
        <v>36382753.97</v>
      </c>
      <c r="C333" s="176">
        <v>462331.4</v>
      </c>
      <c r="D333" s="176">
        <v>3914938.69</v>
      </c>
      <c r="E333" s="176">
        <v>984787.08</v>
      </c>
      <c r="F333" s="176">
        <f>SUM(B333:E333)</f>
        <v>41744811.13999999</v>
      </c>
      <c r="G333" s="175" t="s">
        <v>863</v>
      </c>
      <c r="H333" s="397">
        <v>22181.09</v>
      </c>
      <c r="I333" s="318">
        <v>38874290.42</v>
      </c>
      <c r="J333" s="318">
        <v>396072.63</v>
      </c>
      <c r="K333" s="318">
        <v>2561814.89</v>
      </c>
      <c r="L333" s="318">
        <v>1211486.98</v>
      </c>
      <c r="M333" s="318">
        <f>SUM(I333:L333)</f>
        <v>43043664.92</v>
      </c>
      <c r="N333" s="175" t="s">
        <v>167</v>
      </c>
      <c r="O333" s="397">
        <f>M333/N333</f>
        <v>16335.356705882354</v>
      </c>
      <c r="P333" s="303">
        <v>3.11</v>
      </c>
      <c r="Q333" s="303">
        <v>40.01</v>
      </c>
      <c r="R333" s="303">
        <v>-26.35</v>
      </c>
    </row>
    <row r="334" spans="1:18" ht="21.75" customHeight="1">
      <c r="A334" s="157"/>
      <c r="B334" s="122"/>
      <c r="C334" s="122"/>
      <c r="D334" s="122"/>
      <c r="E334" s="122"/>
      <c r="F334" s="143"/>
      <c r="G334" s="175" t="s">
        <v>922</v>
      </c>
      <c r="H334" s="397"/>
      <c r="I334" s="395"/>
      <c r="J334" s="395"/>
      <c r="K334" s="395"/>
      <c r="L334" s="395"/>
      <c r="M334" s="318"/>
      <c r="N334" s="175" t="s">
        <v>922</v>
      </c>
      <c r="O334" s="397"/>
      <c r="P334" s="303"/>
      <c r="Q334" s="303"/>
      <c r="R334" s="303"/>
    </row>
    <row r="335" spans="1:18" ht="21.75" customHeight="1">
      <c r="A335" s="157" t="s">
        <v>252</v>
      </c>
      <c r="B335" s="122"/>
      <c r="C335" s="122"/>
      <c r="D335" s="122"/>
      <c r="E335" s="122"/>
      <c r="F335" s="143"/>
      <c r="G335" s="175"/>
      <c r="H335" s="397"/>
      <c r="I335" s="318">
        <v>51832387.22</v>
      </c>
      <c r="J335" s="318">
        <v>528096.84</v>
      </c>
      <c r="K335" s="318">
        <v>3415753.2</v>
      </c>
      <c r="L335" s="318">
        <v>1615315.97</v>
      </c>
      <c r="M335" s="318">
        <f>SUM(I335:L335)</f>
        <v>57391553.230000004</v>
      </c>
      <c r="N335" s="175" t="s">
        <v>109</v>
      </c>
      <c r="O335" s="397">
        <f>M335/N335</f>
        <v>1765.7852818288106</v>
      </c>
      <c r="P335" s="303"/>
      <c r="Q335" s="303"/>
      <c r="R335" s="303"/>
    </row>
    <row r="336" spans="1:18" ht="21.75" customHeight="1">
      <c r="A336" s="157" t="s">
        <v>108</v>
      </c>
      <c r="B336" s="122"/>
      <c r="C336" s="122"/>
      <c r="D336" s="122"/>
      <c r="E336" s="122"/>
      <c r="F336" s="143"/>
      <c r="G336" s="175"/>
      <c r="H336" s="397"/>
      <c r="I336" s="395"/>
      <c r="J336" s="395"/>
      <c r="K336" s="395"/>
      <c r="L336" s="395"/>
      <c r="M336" s="318"/>
      <c r="N336" s="406" t="s">
        <v>838</v>
      </c>
      <c r="O336" s="397"/>
      <c r="P336" s="303"/>
      <c r="Q336" s="303"/>
      <c r="R336" s="303"/>
    </row>
    <row r="337" spans="1:18" ht="21.75" customHeight="1">
      <c r="A337" s="121" t="s">
        <v>253</v>
      </c>
      <c r="B337" s="122"/>
      <c r="C337" s="122"/>
      <c r="D337" s="122"/>
      <c r="E337" s="122"/>
      <c r="F337" s="143"/>
      <c r="G337" s="175"/>
      <c r="H337" s="397"/>
      <c r="I337" s="318">
        <v>51832387.23</v>
      </c>
      <c r="J337" s="318">
        <v>528096.84</v>
      </c>
      <c r="K337" s="318">
        <v>3415753.19</v>
      </c>
      <c r="L337" s="318">
        <v>1615315.97</v>
      </c>
      <c r="M337" s="318">
        <f>SUM(I337:L337)</f>
        <v>57391553.23</v>
      </c>
      <c r="N337" s="175" t="s">
        <v>518</v>
      </c>
      <c r="O337" s="397">
        <f>M337/N337</f>
        <v>14856.73135645871</v>
      </c>
      <c r="P337" s="303"/>
      <c r="Q337" s="303"/>
      <c r="R337" s="303"/>
    </row>
    <row r="338" spans="1:18" ht="21.75" customHeight="1">
      <c r="A338" s="121"/>
      <c r="B338" s="122"/>
      <c r="C338" s="122"/>
      <c r="D338" s="122"/>
      <c r="E338" s="122"/>
      <c r="F338" s="143"/>
      <c r="G338" s="175"/>
      <c r="H338" s="397"/>
      <c r="I338" s="395"/>
      <c r="J338" s="395"/>
      <c r="K338" s="395"/>
      <c r="L338" s="395"/>
      <c r="M338" s="318"/>
      <c r="N338" s="175" t="s">
        <v>844</v>
      </c>
      <c r="O338" s="397"/>
      <c r="P338" s="303"/>
      <c r="Q338" s="303"/>
      <c r="R338" s="303"/>
    </row>
    <row r="339" spans="1:18" s="120" customFormat="1" ht="21.75" customHeight="1">
      <c r="A339" s="300" t="s">
        <v>927</v>
      </c>
      <c r="B339" s="343"/>
      <c r="C339" s="203"/>
      <c r="D339" s="203"/>
      <c r="E339" s="203"/>
      <c r="F339" s="343"/>
      <c r="G339" s="425"/>
      <c r="H339" s="426"/>
      <c r="I339" s="343"/>
      <c r="J339" s="343"/>
      <c r="K339" s="343"/>
      <c r="L339" s="343"/>
      <c r="M339" s="343"/>
      <c r="N339" s="425"/>
      <c r="O339" s="426"/>
      <c r="P339" s="347"/>
      <c r="Q339" s="347"/>
      <c r="R339" s="347"/>
    </row>
    <row r="340" spans="1:18" ht="21.75" customHeight="1">
      <c r="A340" s="301" t="s">
        <v>758</v>
      </c>
      <c r="B340" s="143"/>
      <c r="C340" s="122"/>
      <c r="D340" s="122"/>
      <c r="E340" s="122"/>
      <c r="F340" s="143"/>
      <c r="G340" s="175"/>
      <c r="H340" s="176"/>
      <c r="I340" s="143"/>
      <c r="J340" s="143"/>
      <c r="K340" s="143"/>
      <c r="L340" s="143"/>
      <c r="M340" s="143"/>
      <c r="N340" s="175"/>
      <c r="O340" s="176"/>
      <c r="P340" s="303"/>
      <c r="Q340" s="303"/>
      <c r="R340" s="303"/>
    </row>
    <row r="341" spans="1:18" ht="21.75" customHeight="1">
      <c r="A341" s="134" t="s">
        <v>759</v>
      </c>
      <c r="B341" s="340">
        <v>32772970.2</v>
      </c>
      <c r="C341" s="340">
        <v>4817.95</v>
      </c>
      <c r="D341" s="340">
        <v>491431.63</v>
      </c>
      <c r="E341" s="340">
        <v>611708.18</v>
      </c>
      <c r="F341" s="340">
        <f>SUM(B341:E341)</f>
        <v>33880927.96</v>
      </c>
      <c r="G341" s="406" t="s">
        <v>866</v>
      </c>
      <c r="H341" s="397">
        <v>341.24</v>
      </c>
      <c r="I341" s="394">
        <v>19504104.06</v>
      </c>
      <c r="J341" s="394">
        <v>0</v>
      </c>
      <c r="K341" s="394">
        <v>501103.86</v>
      </c>
      <c r="L341" s="394">
        <v>1666235.07</v>
      </c>
      <c r="M341" s="318">
        <f>SUM(I341:L341)</f>
        <v>21671442.99</v>
      </c>
      <c r="N341" s="406" t="s">
        <v>531</v>
      </c>
      <c r="O341" s="397">
        <f>M341/N341</f>
        <v>209.14949274732908</v>
      </c>
      <c r="P341" s="303">
        <v>-36.04</v>
      </c>
      <c r="Q341" s="303">
        <v>4.36</v>
      </c>
      <c r="R341" s="303">
        <v>-38.71</v>
      </c>
    </row>
    <row r="342" spans="1:18" ht="21.75" customHeight="1">
      <c r="A342" s="134"/>
      <c r="B342" s="122"/>
      <c r="C342" s="122"/>
      <c r="D342" s="122"/>
      <c r="E342" s="122"/>
      <c r="F342" s="143"/>
      <c r="G342" s="406" t="s">
        <v>760</v>
      </c>
      <c r="H342" s="397"/>
      <c r="I342" s="395"/>
      <c r="J342" s="395"/>
      <c r="K342" s="395"/>
      <c r="L342" s="395"/>
      <c r="M342" s="318"/>
      <c r="N342" s="406" t="s">
        <v>760</v>
      </c>
      <c r="O342" s="397"/>
      <c r="P342" s="303"/>
      <c r="Q342" s="303"/>
      <c r="R342" s="303"/>
    </row>
    <row r="343" spans="1:18" ht="21.75" customHeight="1">
      <c r="A343" s="134" t="s">
        <v>761</v>
      </c>
      <c r="B343" s="340">
        <v>4096621.27</v>
      </c>
      <c r="C343" s="340">
        <v>602.24</v>
      </c>
      <c r="D343" s="340">
        <v>61428.95</v>
      </c>
      <c r="E343" s="340">
        <v>76463.52</v>
      </c>
      <c r="F343" s="340">
        <f>SUM(B343:E343)</f>
        <v>4235115.98</v>
      </c>
      <c r="G343" s="175" t="s">
        <v>374</v>
      </c>
      <c r="H343" s="397">
        <v>352926.33</v>
      </c>
      <c r="I343" s="394">
        <v>2438013</v>
      </c>
      <c r="J343" s="394">
        <v>0</v>
      </c>
      <c r="K343" s="394">
        <v>62637.98</v>
      </c>
      <c r="L343" s="394">
        <v>208279.38</v>
      </c>
      <c r="M343" s="318">
        <f>SUM(I343:L343)</f>
        <v>2708930.36</v>
      </c>
      <c r="N343" s="175" t="s">
        <v>485</v>
      </c>
      <c r="O343" s="397">
        <f>M343/N343</f>
        <v>246266.39636363636</v>
      </c>
      <c r="P343" s="303">
        <v>-36.04</v>
      </c>
      <c r="Q343" s="303">
        <v>-8.33</v>
      </c>
      <c r="R343" s="303">
        <v>-30.22</v>
      </c>
    </row>
    <row r="344" spans="1:18" ht="21.75" customHeight="1">
      <c r="A344" s="134"/>
      <c r="B344" s="135"/>
      <c r="C344" s="135"/>
      <c r="D344" s="135"/>
      <c r="E344" s="135"/>
      <c r="F344" s="143"/>
      <c r="G344" s="406" t="s">
        <v>343</v>
      </c>
      <c r="H344" s="397"/>
      <c r="I344" s="399"/>
      <c r="J344" s="399"/>
      <c r="K344" s="399"/>
      <c r="L344" s="399"/>
      <c r="M344" s="318"/>
      <c r="N344" s="406" t="s">
        <v>343</v>
      </c>
      <c r="O344" s="397"/>
      <c r="P344" s="303"/>
      <c r="Q344" s="303"/>
      <c r="R344" s="303"/>
    </row>
    <row r="345" spans="1:18" ht="21.75" customHeight="1">
      <c r="A345" s="134" t="s">
        <v>344</v>
      </c>
      <c r="B345" s="340">
        <v>45062834.02</v>
      </c>
      <c r="C345" s="340">
        <v>6624.68</v>
      </c>
      <c r="D345" s="340">
        <v>675718.49</v>
      </c>
      <c r="E345" s="340">
        <v>841098.75</v>
      </c>
      <c r="F345" s="340">
        <f>SUM(B345:E345)</f>
        <v>46586275.940000005</v>
      </c>
      <c r="G345" s="175" t="s">
        <v>867</v>
      </c>
      <c r="H345" s="397">
        <v>6182.65</v>
      </c>
      <c r="I345" s="394">
        <v>26818143.08</v>
      </c>
      <c r="J345" s="394">
        <v>0</v>
      </c>
      <c r="K345" s="394">
        <v>689017.8</v>
      </c>
      <c r="L345" s="394">
        <v>2291073.22</v>
      </c>
      <c r="M345" s="318">
        <f>SUM(I345:L345)</f>
        <v>29798234.099999998</v>
      </c>
      <c r="N345" s="175" t="s">
        <v>532</v>
      </c>
      <c r="O345" s="397">
        <f>M345/N345</f>
        <v>4168.168149391523</v>
      </c>
      <c r="P345" s="303">
        <v>-36.04</v>
      </c>
      <c r="Q345" s="303">
        <v>-5.12</v>
      </c>
      <c r="R345" s="303">
        <v>-32.58</v>
      </c>
    </row>
    <row r="346" spans="1:18" ht="21.75" customHeight="1">
      <c r="A346" s="134"/>
      <c r="B346" s="135"/>
      <c r="C346" s="135"/>
      <c r="D346" s="135"/>
      <c r="E346" s="135"/>
      <c r="F346" s="397"/>
      <c r="G346" s="406" t="s">
        <v>345</v>
      </c>
      <c r="H346" s="397"/>
      <c r="I346" s="399"/>
      <c r="J346" s="399"/>
      <c r="K346" s="399"/>
      <c r="L346" s="445"/>
      <c r="M346" s="318"/>
      <c r="N346" s="406" t="s">
        <v>345</v>
      </c>
      <c r="O346" s="397"/>
      <c r="P346" s="303"/>
      <c r="Q346" s="303"/>
      <c r="R346" s="303"/>
    </row>
    <row r="347" spans="1:18" ht="21.75" customHeight="1">
      <c r="A347" s="136"/>
      <c r="B347" s="137"/>
      <c r="C347" s="137"/>
      <c r="D347" s="137"/>
      <c r="E347" s="137"/>
      <c r="F347" s="424"/>
      <c r="G347" s="422"/>
      <c r="H347" s="424"/>
      <c r="I347" s="400"/>
      <c r="J347" s="400"/>
      <c r="K347" s="400"/>
      <c r="L347" s="403"/>
      <c r="M347" s="431"/>
      <c r="N347" s="422"/>
      <c r="O347" s="424"/>
      <c r="P347" s="319"/>
      <c r="Q347" s="319"/>
      <c r="R347" s="319"/>
    </row>
    <row r="348" spans="1:18" ht="21.75" customHeight="1">
      <c r="A348" s="301" t="s">
        <v>346</v>
      </c>
      <c r="B348" s="143"/>
      <c r="C348" s="122"/>
      <c r="D348" s="122"/>
      <c r="E348" s="122"/>
      <c r="F348" s="143"/>
      <c r="G348" s="175"/>
      <c r="H348" s="176"/>
      <c r="I348" s="143"/>
      <c r="J348" s="143"/>
      <c r="K348" s="143"/>
      <c r="L348" s="143"/>
      <c r="M348" s="143"/>
      <c r="N348" s="175"/>
      <c r="O348" s="176"/>
      <c r="P348" s="303"/>
      <c r="Q348" s="303"/>
      <c r="R348" s="303"/>
    </row>
    <row r="349" spans="1:18" ht="21.75" customHeight="1">
      <c r="A349" s="121" t="s">
        <v>347</v>
      </c>
      <c r="B349" s="143">
        <v>17643145.92</v>
      </c>
      <c r="C349" s="143">
        <v>13369.81</v>
      </c>
      <c r="D349" s="143">
        <v>1007743.32</v>
      </c>
      <c r="E349" s="143">
        <v>499352.78</v>
      </c>
      <c r="F349" s="143">
        <f>SUM(B349:E349)</f>
        <v>19163611.830000002</v>
      </c>
      <c r="G349" s="175" t="s">
        <v>868</v>
      </c>
      <c r="H349" s="397">
        <v>5293.82</v>
      </c>
      <c r="I349" s="395">
        <v>14358508.89</v>
      </c>
      <c r="J349" s="395">
        <v>0</v>
      </c>
      <c r="K349" s="395">
        <v>600732.53</v>
      </c>
      <c r="L349" s="394">
        <v>1228853.08</v>
      </c>
      <c r="M349" s="318">
        <f>SUM(I349:L349)</f>
        <v>16188094.5</v>
      </c>
      <c r="N349" s="175" t="s">
        <v>553</v>
      </c>
      <c r="O349" s="397">
        <f>M349/N349</f>
        <v>4516.767438616072</v>
      </c>
      <c r="P349" s="303">
        <v>-15.53</v>
      </c>
      <c r="Q349" s="303">
        <v>-0.99</v>
      </c>
      <c r="R349" s="303">
        <v>-14.68</v>
      </c>
    </row>
    <row r="350" spans="1:18" ht="21.75" customHeight="1">
      <c r="A350" s="121"/>
      <c r="B350" s="122"/>
      <c r="C350" s="122"/>
      <c r="D350" s="122"/>
      <c r="E350" s="122"/>
      <c r="F350" s="143"/>
      <c r="G350" s="175" t="s">
        <v>317</v>
      </c>
      <c r="H350" s="397"/>
      <c r="I350" s="401"/>
      <c r="J350" s="395"/>
      <c r="K350" s="401"/>
      <c r="L350" s="401"/>
      <c r="M350" s="318"/>
      <c r="N350" s="175" t="s">
        <v>317</v>
      </c>
      <c r="O350" s="397"/>
      <c r="P350" s="303"/>
      <c r="Q350" s="303"/>
      <c r="R350" s="303"/>
    </row>
    <row r="351" spans="1:18" ht="21.75" customHeight="1">
      <c r="A351" s="121" t="s">
        <v>348</v>
      </c>
      <c r="B351" s="143">
        <v>11762097.28</v>
      </c>
      <c r="C351" s="143">
        <v>8913.2</v>
      </c>
      <c r="D351" s="143">
        <v>671828.88</v>
      </c>
      <c r="E351" s="143">
        <v>332901.85</v>
      </c>
      <c r="F351" s="143">
        <f>SUM(B351:E351)</f>
        <v>12775741.209999999</v>
      </c>
      <c r="G351" s="175" t="s">
        <v>869</v>
      </c>
      <c r="H351" s="397">
        <v>868.74</v>
      </c>
      <c r="I351" s="395">
        <v>9572339.26</v>
      </c>
      <c r="J351" s="395">
        <v>0</v>
      </c>
      <c r="K351" s="395">
        <v>400488.36</v>
      </c>
      <c r="L351" s="394">
        <v>819235.38</v>
      </c>
      <c r="M351" s="318">
        <f>SUM(I351:L351)</f>
        <v>10792063</v>
      </c>
      <c r="N351" s="175" t="s">
        <v>533</v>
      </c>
      <c r="O351" s="397">
        <f>M351/N351</f>
        <v>443.97165542208324</v>
      </c>
      <c r="P351" s="303">
        <v>-15.53</v>
      </c>
      <c r="Q351" s="303">
        <v>65.29</v>
      </c>
      <c r="R351" s="303">
        <v>-48.89</v>
      </c>
    </row>
    <row r="352" spans="1:18" ht="21.75" customHeight="1">
      <c r="A352" s="121"/>
      <c r="B352" s="143"/>
      <c r="C352" s="143"/>
      <c r="D352" s="143"/>
      <c r="E352" s="143"/>
      <c r="F352" s="143"/>
      <c r="G352" s="406" t="s">
        <v>349</v>
      </c>
      <c r="H352" s="397"/>
      <c r="I352" s="395"/>
      <c r="J352" s="395"/>
      <c r="K352" s="395"/>
      <c r="L352" s="395"/>
      <c r="M352" s="318"/>
      <c r="N352" s="406" t="s">
        <v>349</v>
      </c>
      <c r="O352" s="397"/>
      <c r="P352" s="319"/>
      <c r="Q352" s="319"/>
      <c r="R352" s="319"/>
    </row>
    <row r="353" spans="1:18" ht="21.75" customHeight="1">
      <c r="A353" s="128"/>
      <c r="B353" s="129"/>
      <c r="C353" s="129"/>
      <c r="D353" s="129"/>
      <c r="E353" s="129"/>
      <c r="F353" s="144"/>
      <c r="G353" s="422"/>
      <c r="H353" s="424"/>
      <c r="I353" s="343"/>
      <c r="J353" s="343"/>
      <c r="K353" s="343"/>
      <c r="L353" s="343"/>
      <c r="M353" s="343"/>
      <c r="N353" s="425"/>
      <c r="O353" s="426"/>
      <c r="P353" s="319"/>
      <c r="Q353" s="319"/>
      <c r="R353" s="319"/>
    </row>
    <row r="354" spans="1:18" ht="21.75" customHeight="1">
      <c r="A354" s="301" t="s">
        <v>350</v>
      </c>
      <c r="B354" s="143"/>
      <c r="C354" s="122"/>
      <c r="D354" s="122"/>
      <c r="E354" s="122"/>
      <c r="F354" s="143"/>
      <c r="G354" s="175"/>
      <c r="H354" s="176"/>
      <c r="I354" s="341"/>
      <c r="J354" s="341"/>
      <c r="K354" s="341"/>
      <c r="L354" s="341"/>
      <c r="M354" s="341"/>
      <c r="N354" s="419"/>
      <c r="O354" s="420"/>
      <c r="P354" s="303"/>
      <c r="Q354" s="303"/>
      <c r="R354" s="303"/>
    </row>
    <row r="355" spans="1:18" ht="21.75" customHeight="1">
      <c r="A355" s="121" t="s">
        <v>928</v>
      </c>
      <c r="B355" s="340">
        <v>6409424.51</v>
      </c>
      <c r="C355" s="340">
        <v>7046.25</v>
      </c>
      <c r="D355" s="340">
        <v>654496.44</v>
      </c>
      <c r="E355" s="340">
        <v>1292246.82</v>
      </c>
      <c r="F355" s="340">
        <f>SUM(B355:E355)</f>
        <v>8363214.02</v>
      </c>
      <c r="G355" s="361">
        <v>12578</v>
      </c>
      <c r="H355" s="397">
        <v>664.91</v>
      </c>
      <c r="I355" s="394">
        <v>7172159.43</v>
      </c>
      <c r="J355" s="394">
        <v>0</v>
      </c>
      <c r="K355" s="394">
        <v>309060.11</v>
      </c>
      <c r="L355" s="394">
        <v>1600634.7</v>
      </c>
      <c r="M355" s="318">
        <f>SUM(I355:L355)</f>
        <v>9081854.24</v>
      </c>
      <c r="N355" s="361">
        <v>11081</v>
      </c>
      <c r="O355" s="397">
        <f>M355/N355</f>
        <v>819.5879649851097</v>
      </c>
      <c r="P355" s="303">
        <v>8.59</v>
      </c>
      <c r="Q355" s="303">
        <v>-11.9</v>
      </c>
      <c r="R355" s="303">
        <v>23.26</v>
      </c>
    </row>
    <row r="356" spans="1:18" ht="21.75" customHeight="1">
      <c r="A356" s="121"/>
      <c r="B356" s="122"/>
      <c r="C356" s="122"/>
      <c r="D356" s="122"/>
      <c r="E356" s="122"/>
      <c r="F356" s="143"/>
      <c r="G356" s="406" t="s">
        <v>351</v>
      </c>
      <c r="H356" s="397"/>
      <c r="I356" s="143"/>
      <c r="J356" s="143"/>
      <c r="K356" s="143"/>
      <c r="L356" s="143"/>
      <c r="M356" s="143"/>
      <c r="N356" s="406" t="s">
        <v>351</v>
      </c>
      <c r="O356" s="397"/>
      <c r="P356" s="303"/>
      <c r="Q356" s="303"/>
      <c r="R356" s="303"/>
    </row>
    <row r="357" spans="1:18" ht="21.75" customHeight="1">
      <c r="A357" s="121" t="s">
        <v>929</v>
      </c>
      <c r="B357" s="340">
        <v>4985107.96</v>
      </c>
      <c r="C357" s="340">
        <v>5480.42</v>
      </c>
      <c r="D357" s="340">
        <v>509052.79</v>
      </c>
      <c r="E357" s="340">
        <v>1005080.86</v>
      </c>
      <c r="F357" s="340">
        <f>SUM(B357:E357)</f>
        <v>6504722.03</v>
      </c>
      <c r="G357" s="175" t="s">
        <v>870</v>
      </c>
      <c r="H357" s="397">
        <v>2030.19</v>
      </c>
      <c r="I357" s="394">
        <v>5578346.22</v>
      </c>
      <c r="J357" s="394">
        <v>0</v>
      </c>
      <c r="K357" s="394">
        <v>240380.08</v>
      </c>
      <c r="L357" s="394">
        <v>1244938.1</v>
      </c>
      <c r="M357" s="318">
        <f>SUM(I357:L357)</f>
        <v>7063664.4</v>
      </c>
      <c r="N357" s="175" t="s">
        <v>613</v>
      </c>
      <c r="O357" s="397">
        <f>M357/N357</f>
        <v>2139.855922447743</v>
      </c>
      <c r="P357" s="303">
        <v>8.59</v>
      </c>
      <c r="Q357" s="303">
        <v>3.03</v>
      </c>
      <c r="R357" s="303">
        <v>5.4</v>
      </c>
    </row>
    <row r="358" spans="1:18" ht="21.75" customHeight="1">
      <c r="A358" s="121"/>
      <c r="B358" s="122"/>
      <c r="C358" s="122"/>
      <c r="D358" s="122"/>
      <c r="E358" s="122"/>
      <c r="F358" s="143"/>
      <c r="G358" s="406" t="s">
        <v>352</v>
      </c>
      <c r="H358" s="397"/>
      <c r="I358" s="401"/>
      <c r="J358" s="395"/>
      <c r="K358" s="401"/>
      <c r="L358" s="401"/>
      <c r="M358" s="318"/>
      <c r="N358" s="406" t="s">
        <v>352</v>
      </c>
      <c r="O358" s="397"/>
      <c r="P358" s="303"/>
      <c r="Q358" s="303"/>
      <c r="R358" s="303"/>
    </row>
    <row r="359" spans="1:18" ht="21.75" customHeight="1">
      <c r="A359" s="134" t="s">
        <v>361</v>
      </c>
      <c r="B359" s="340">
        <v>1424316.56</v>
      </c>
      <c r="C359" s="340">
        <v>1565.83</v>
      </c>
      <c r="D359" s="340">
        <v>145443.65</v>
      </c>
      <c r="E359" s="340">
        <v>287165.96</v>
      </c>
      <c r="F359" s="340">
        <f>SUM(B359:E359)</f>
        <v>1858492</v>
      </c>
      <c r="G359" s="175" t="s">
        <v>871</v>
      </c>
      <c r="H359" s="397">
        <v>7524.26</v>
      </c>
      <c r="I359" s="394">
        <v>1593813.21</v>
      </c>
      <c r="J359" s="394">
        <v>0</v>
      </c>
      <c r="K359" s="394">
        <v>68680.03</v>
      </c>
      <c r="L359" s="394">
        <v>355696.6</v>
      </c>
      <c r="M359" s="318">
        <f>SUM(I359:L359)</f>
        <v>2018189.8399999999</v>
      </c>
      <c r="N359" s="175" t="s">
        <v>665</v>
      </c>
      <c r="O359" s="397">
        <f>M359/N359</f>
        <v>8479.789243697478</v>
      </c>
      <c r="P359" s="303">
        <v>8.59</v>
      </c>
      <c r="Q359" s="303">
        <v>-3.64</v>
      </c>
      <c r="R359" s="303">
        <v>12.7</v>
      </c>
    </row>
    <row r="360" spans="1:18" ht="21.75" customHeight="1">
      <c r="A360" s="134"/>
      <c r="B360" s="135"/>
      <c r="C360" s="135"/>
      <c r="D360" s="135"/>
      <c r="E360" s="135"/>
      <c r="F360" s="143"/>
      <c r="G360" s="406" t="s">
        <v>362</v>
      </c>
      <c r="H360" s="397"/>
      <c r="I360" s="399"/>
      <c r="J360" s="399"/>
      <c r="K360" s="399"/>
      <c r="L360" s="399"/>
      <c r="M360" s="318"/>
      <c r="N360" s="406" t="s">
        <v>362</v>
      </c>
      <c r="O360" s="397"/>
      <c r="P360" s="303"/>
      <c r="Q360" s="303"/>
      <c r="R360" s="303"/>
    </row>
    <row r="361" spans="1:18" ht="21.75" customHeight="1">
      <c r="A361" s="134" t="s">
        <v>363</v>
      </c>
      <c r="B361" s="340">
        <v>712158.28</v>
      </c>
      <c r="C361" s="340">
        <v>782.91</v>
      </c>
      <c r="D361" s="340">
        <v>72721.83</v>
      </c>
      <c r="E361" s="340">
        <v>143582.98</v>
      </c>
      <c r="F361" s="340">
        <f>SUM(B361:E361)</f>
        <v>929246</v>
      </c>
      <c r="G361" s="175" t="s">
        <v>267</v>
      </c>
      <c r="H361" s="397">
        <v>929246</v>
      </c>
      <c r="I361" s="394">
        <v>796906.6</v>
      </c>
      <c r="J361" s="394">
        <v>0</v>
      </c>
      <c r="K361" s="394">
        <v>34340.01</v>
      </c>
      <c r="L361" s="394">
        <v>177848.29</v>
      </c>
      <c r="M361" s="318">
        <f>SUM(I361:L361)</f>
        <v>1009094.9</v>
      </c>
      <c r="N361" s="175" t="s">
        <v>267</v>
      </c>
      <c r="O361" s="397">
        <f>M361/N361</f>
        <v>1009094.9</v>
      </c>
      <c r="P361" s="303">
        <v>8.59</v>
      </c>
      <c r="Q361" s="314" t="s">
        <v>369</v>
      </c>
      <c r="R361" s="303">
        <v>8.59</v>
      </c>
    </row>
    <row r="362" spans="1:18" ht="21.75" customHeight="1">
      <c r="A362" s="134"/>
      <c r="B362" s="340"/>
      <c r="C362" s="340"/>
      <c r="D362" s="340"/>
      <c r="E362" s="340"/>
      <c r="F362" s="340"/>
      <c r="G362" s="175" t="s">
        <v>364</v>
      </c>
      <c r="H362" s="397"/>
      <c r="I362" s="394"/>
      <c r="J362" s="394"/>
      <c r="K362" s="394"/>
      <c r="L362" s="394"/>
      <c r="M362" s="318"/>
      <c r="N362" s="175" t="s">
        <v>364</v>
      </c>
      <c r="O362" s="397"/>
      <c r="P362" s="303"/>
      <c r="Q362" s="314"/>
      <c r="R362" s="303"/>
    </row>
    <row r="363" spans="1:18" ht="21.75" customHeight="1">
      <c r="A363" s="121" t="s">
        <v>295</v>
      </c>
      <c r="B363" s="340">
        <v>712158.28</v>
      </c>
      <c r="C363" s="340">
        <v>782.92</v>
      </c>
      <c r="D363" s="340">
        <v>72721.83</v>
      </c>
      <c r="E363" s="340">
        <v>143582.98</v>
      </c>
      <c r="F363" s="340">
        <f>SUM(B363:E363)</f>
        <v>929246.01</v>
      </c>
      <c r="G363" s="427">
        <v>4554200</v>
      </c>
      <c r="H363" s="397">
        <v>0.2</v>
      </c>
      <c r="I363" s="394">
        <v>796906.6</v>
      </c>
      <c r="J363" s="394">
        <v>0</v>
      </c>
      <c r="K363" s="394">
        <v>34340.01</v>
      </c>
      <c r="L363" s="394">
        <v>177848.3</v>
      </c>
      <c r="M363" s="318">
        <f>SUM(I363:L363)</f>
        <v>1009094.9099999999</v>
      </c>
      <c r="N363" s="427">
        <v>4308150</v>
      </c>
      <c r="O363" s="397">
        <f>M363/N363</f>
        <v>0.23422928867379267</v>
      </c>
      <c r="P363" s="303">
        <v>8.59</v>
      </c>
      <c r="Q363" s="303">
        <v>-5.4</v>
      </c>
      <c r="R363" s="303">
        <v>15</v>
      </c>
    </row>
    <row r="364" spans="1:18" ht="21.75" customHeight="1">
      <c r="A364" s="121"/>
      <c r="B364" s="122"/>
      <c r="C364" s="122"/>
      <c r="D364" s="122"/>
      <c r="E364" s="122"/>
      <c r="F364" s="143"/>
      <c r="G364" s="406" t="s">
        <v>354</v>
      </c>
      <c r="H364" s="397"/>
      <c r="I364" s="395"/>
      <c r="J364" s="395"/>
      <c r="K364" s="395"/>
      <c r="L364" s="395"/>
      <c r="M364" s="318"/>
      <c r="N364" s="406" t="s">
        <v>354</v>
      </c>
      <c r="O364" s="397"/>
      <c r="P364" s="303"/>
      <c r="Q364" s="303"/>
      <c r="R364" s="303"/>
    </row>
    <row r="365" spans="1:18" ht="21.75" customHeight="1">
      <c r="A365" s="128"/>
      <c r="B365" s="129"/>
      <c r="C365" s="129"/>
      <c r="D365" s="129"/>
      <c r="E365" s="129"/>
      <c r="F365" s="144"/>
      <c r="G365" s="422"/>
      <c r="H365" s="424"/>
      <c r="I365" s="144"/>
      <c r="J365" s="144"/>
      <c r="K365" s="144"/>
      <c r="L365" s="144"/>
      <c r="M365" s="144"/>
      <c r="N365" s="422"/>
      <c r="O365" s="424"/>
      <c r="P365" s="319"/>
      <c r="Q365" s="319"/>
      <c r="R365" s="319"/>
    </row>
    <row r="366" spans="1:18" ht="21.75" customHeight="1">
      <c r="A366" s="301" t="s">
        <v>13</v>
      </c>
      <c r="B366" s="143"/>
      <c r="C366" s="122"/>
      <c r="D366" s="122"/>
      <c r="E366" s="122"/>
      <c r="F366" s="143"/>
      <c r="G366" s="175"/>
      <c r="H366" s="176"/>
      <c r="I366" s="143"/>
      <c r="J366" s="143"/>
      <c r="K366" s="143"/>
      <c r="L366" s="143"/>
      <c r="M366" s="143"/>
      <c r="N366" s="175"/>
      <c r="O366" s="176"/>
      <c r="P366" s="303"/>
      <c r="Q366" s="303"/>
      <c r="R366" s="303"/>
    </row>
    <row r="367" spans="1:18" ht="21.75" customHeight="1">
      <c r="A367" s="121" t="s">
        <v>365</v>
      </c>
      <c r="B367" s="143">
        <v>18408446.72</v>
      </c>
      <c r="C367" s="143">
        <v>10840.38</v>
      </c>
      <c r="D367" s="143">
        <v>960180.1</v>
      </c>
      <c r="E367" s="143">
        <v>480333.99</v>
      </c>
      <c r="F367" s="143">
        <f>SUM(B367:E367)</f>
        <v>19859801.189999998</v>
      </c>
      <c r="G367" s="406" t="s">
        <v>872</v>
      </c>
      <c r="H367" s="397">
        <v>12412.38</v>
      </c>
      <c r="I367" s="395">
        <v>19901300.32</v>
      </c>
      <c r="J367" s="395">
        <v>0</v>
      </c>
      <c r="K367" s="395">
        <v>711274.02</v>
      </c>
      <c r="L367" s="395">
        <v>1229767.53</v>
      </c>
      <c r="M367" s="318">
        <f>SUM(I367:L367)</f>
        <v>21842341.87</v>
      </c>
      <c r="N367" s="406" t="s">
        <v>872</v>
      </c>
      <c r="O367" s="397">
        <f>M367/N367</f>
        <v>13651.46366875</v>
      </c>
      <c r="P367" s="303">
        <v>9.98</v>
      </c>
      <c r="Q367" s="314" t="s">
        <v>369</v>
      </c>
      <c r="R367" s="303">
        <v>9.98</v>
      </c>
    </row>
    <row r="368" spans="1:18" s="120" customFormat="1" ht="21.75" customHeight="1">
      <c r="A368" s="121"/>
      <c r="B368" s="143"/>
      <c r="C368" s="143"/>
      <c r="D368" s="143"/>
      <c r="E368" s="143"/>
      <c r="F368" s="143"/>
      <c r="G368" s="406" t="s">
        <v>899</v>
      </c>
      <c r="H368" s="397"/>
      <c r="I368" s="395"/>
      <c r="J368" s="395"/>
      <c r="K368" s="395"/>
      <c r="L368" s="395"/>
      <c r="M368" s="318"/>
      <c r="N368" s="406" t="s">
        <v>899</v>
      </c>
      <c r="O368" s="397"/>
      <c r="P368" s="303"/>
      <c r="Q368" s="303"/>
      <c r="R368" s="303"/>
    </row>
    <row r="369" spans="1:18" ht="21.75" customHeight="1">
      <c r="A369" s="121"/>
      <c r="B369" s="143"/>
      <c r="C369" s="143"/>
      <c r="D369" s="143"/>
      <c r="E369" s="143"/>
      <c r="F369" s="143"/>
      <c r="G369" s="406"/>
      <c r="H369" s="397"/>
      <c r="I369" s="143"/>
      <c r="J369" s="143"/>
      <c r="K369" s="143"/>
      <c r="L369" s="143"/>
      <c r="M369" s="143"/>
      <c r="N369" s="406"/>
      <c r="O369" s="397"/>
      <c r="P369" s="303"/>
      <c r="Q369" s="303"/>
      <c r="R369" s="303"/>
    </row>
    <row r="370" spans="1:18" ht="21.75" customHeight="1">
      <c r="A370" s="128"/>
      <c r="B370" s="144"/>
      <c r="C370" s="144"/>
      <c r="D370" s="144"/>
      <c r="E370" s="144"/>
      <c r="F370" s="144"/>
      <c r="G370" s="422"/>
      <c r="H370" s="424"/>
      <c r="I370" s="144"/>
      <c r="J370" s="144"/>
      <c r="K370" s="144"/>
      <c r="L370" s="144"/>
      <c r="M370" s="144"/>
      <c r="N370" s="422"/>
      <c r="O370" s="424"/>
      <c r="P370" s="319"/>
      <c r="Q370" s="319"/>
      <c r="R370" s="319"/>
    </row>
    <row r="371" spans="1:18" ht="21.75" customHeight="1">
      <c r="A371" s="109" t="s">
        <v>366</v>
      </c>
      <c r="B371" s="143"/>
      <c r="C371" s="122"/>
      <c r="D371" s="122"/>
      <c r="E371" s="122"/>
      <c r="F371" s="143"/>
      <c r="G371" s="175"/>
      <c r="H371" s="176"/>
      <c r="I371" s="143"/>
      <c r="J371" s="143"/>
      <c r="K371" s="143"/>
      <c r="L371" s="143"/>
      <c r="M371" s="143"/>
      <c r="N371" s="175"/>
      <c r="O371" s="176"/>
      <c r="P371" s="303"/>
      <c r="Q371" s="303"/>
      <c r="R371" s="303"/>
    </row>
    <row r="372" spans="1:19" ht="21.75" customHeight="1">
      <c r="A372" s="121" t="s">
        <v>953</v>
      </c>
      <c r="B372" s="340">
        <v>541503.23</v>
      </c>
      <c r="C372" s="340">
        <v>301.12</v>
      </c>
      <c r="D372" s="340">
        <v>19943.92</v>
      </c>
      <c r="E372" s="340">
        <v>17917.42</v>
      </c>
      <c r="F372" s="340">
        <f>SUM(B372:E372)</f>
        <v>579665.6900000001</v>
      </c>
      <c r="G372" s="175" t="s">
        <v>607</v>
      </c>
      <c r="H372" s="397">
        <v>579665.69</v>
      </c>
      <c r="I372" s="394">
        <v>219408.81</v>
      </c>
      <c r="J372" s="394">
        <v>0</v>
      </c>
      <c r="K372" s="394">
        <v>13843.9</v>
      </c>
      <c r="L372" s="394">
        <v>33421.52</v>
      </c>
      <c r="M372" s="318">
        <f>SUM(I372:L372)</f>
        <v>266674.23</v>
      </c>
      <c r="N372" s="175" t="s">
        <v>607</v>
      </c>
      <c r="O372" s="397">
        <f>M372/N372</f>
        <v>266674.23</v>
      </c>
      <c r="P372" s="303">
        <v>-54</v>
      </c>
      <c r="Q372" s="314" t="s">
        <v>369</v>
      </c>
      <c r="R372" s="303">
        <v>-54</v>
      </c>
      <c r="S372" s="204"/>
    </row>
    <row r="373" spans="1:19" ht="21.75" customHeight="1">
      <c r="A373" s="133" t="s">
        <v>954</v>
      </c>
      <c r="B373" s="121"/>
      <c r="C373" s="121"/>
      <c r="D373" s="121"/>
      <c r="E373" s="121"/>
      <c r="F373" s="174"/>
      <c r="G373" s="406" t="s">
        <v>356</v>
      </c>
      <c r="H373" s="397"/>
      <c r="I373" s="401"/>
      <c r="J373" s="401"/>
      <c r="K373" s="401"/>
      <c r="L373" s="401"/>
      <c r="M373" s="318"/>
      <c r="N373" s="406" t="s">
        <v>356</v>
      </c>
      <c r="O373" s="397"/>
      <c r="P373" s="303"/>
      <c r="Q373" s="303"/>
      <c r="R373" s="303"/>
      <c r="S373" s="204"/>
    </row>
    <row r="374" spans="1:18" ht="21.75" customHeight="1">
      <c r="A374" s="121" t="s">
        <v>955</v>
      </c>
      <c r="B374" s="340">
        <v>1083006.47</v>
      </c>
      <c r="C374" s="340">
        <v>602.25</v>
      </c>
      <c r="D374" s="340">
        <v>39887.85</v>
      </c>
      <c r="E374" s="340">
        <v>35834.85</v>
      </c>
      <c r="F374" s="340">
        <f>SUM(B374:E374)</f>
        <v>1159331.4200000002</v>
      </c>
      <c r="G374" s="406" t="s">
        <v>273</v>
      </c>
      <c r="H374" s="397">
        <v>3312.38</v>
      </c>
      <c r="I374" s="340"/>
      <c r="J374" s="340"/>
      <c r="K374" s="340"/>
      <c r="L374" s="340"/>
      <c r="M374" s="340"/>
      <c r="N374" s="406"/>
      <c r="O374" s="397"/>
      <c r="P374" s="303"/>
      <c r="Q374" s="303"/>
      <c r="R374" s="303"/>
    </row>
    <row r="375" spans="1:18" ht="21.75" customHeight="1">
      <c r="A375" s="121" t="s">
        <v>6</v>
      </c>
      <c r="B375" s="121"/>
      <c r="C375" s="121"/>
      <c r="D375" s="121"/>
      <c r="E375" s="121"/>
      <c r="F375" s="174"/>
      <c r="G375" s="175" t="s">
        <v>921</v>
      </c>
      <c r="H375" s="397"/>
      <c r="I375" s="174"/>
      <c r="J375" s="174"/>
      <c r="K375" s="174"/>
      <c r="L375" s="174"/>
      <c r="M375" s="174"/>
      <c r="N375" s="175"/>
      <c r="O375" s="397"/>
      <c r="P375" s="303"/>
      <c r="Q375" s="303"/>
      <c r="R375" s="303"/>
    </row>
    <row r="376" spans="1:18" ht="21.75" customHeight="1">
      <c r="A376" s="121" t="s">
        <v>956</v>
      </c>
      <c r="B376" s="143"/>
      <c r="C376" s="122"/>
      <c r="D376" s="122"/>
      <c r="E376" s="122"/>
      <c r="F376" s="143"/>
      <c r="G376" s="175"/>
      <c r="H376" s="176"/>
      <c r="I376" s="143"/>
      <c r="J376" s="143"/>
      <c r="K376" s="143"/>
      <c r="L376" s="143"/>
      <c r="M376" s="143"/>
      <c r="N376" s="175"/>
      <c r="O376" s="176"/>
      <c r="P376" s="303"/>
      <c r="Q376" s="303"/>
      <c r="R376" s="303"/>
    </row>
    <row r="377" spans="1:18" s="120" customFormat="1" ht="21.75" customHeight="1">
      <c r="A377" s="121" t="s">
        <v>957</v>
      </c>
      <c r="B377" s="143"/>
      <c r="C377" s="122"/>
      <c r="D377" s="122"/>
      <c r="E377" s="122"/>
      <c r="F377" s="143"/>
      <c r="G377" s="175"/>
      <c r="H377" s="176"/>
      <c r="I377" s="143"/>
      <c r="J377" s="143"/>
      <c r="K377" s="143"/>
      <c r="L377" s="143"/>
      <c r="M377" s="143"/>
      <c r="N377" s="175"/>
      <c r="O377" s="176"/>
      <c r="P377" s="303"/>
      <c r="Q377" s="303"/>
      <c r="R377" s="303"/>
    </row>
    <row r="378" spans="1:18" ht="21.75" customHeight="1">
      <c r="A378" s="121" t="s">
        <v>958</v>
      </c>
      <c r="B378" s="340">
        <v>1083006.47</v>
      </c>
      <c r="C378" s="340">
        <v>602.25</v>
      </c>
      <c r="D378" s="340">
        <v>39887.85</v>
      </c>
      <c r="E378" s="340">
        <v>35834.85</v>
      </c>
      <c r="F378" s="340">
        <f>SUM(B378:E378)</f>
        <v>1159331.4200000002</v>
      </c>
      <c r="G378" s="406" t="s">
        <v>257</v>
      </c>
      <c r="H378" s="397">
        <v>231.87</v>
      </c>
      <c r="I378" s="394">
        <v>658226.44</v>
      </c>
      <c r="J378" s="394">
        <v>0</v>
      </c>
      <c r="K378" s="394">
        <v>41531.69</v>
      </c>
      <c r="L378" s="394">
        <v>100264.56</v>
      </c>
      <c r="M378" s="318">
        <f>SUM(I378:L378)</f>
        <v>800022.69</v>
      </c>
      <c r="N378" s="406" t="s">
        <v>257</v>
      </c>
      <c r="O378" s="397">
        <f>M378/N378</f>
        <v>160.004538</v>
      </c>
      <c r="P378" s="303">
        <v>-30.99</v>
      </c>
      <c r="Q378" s="314" t="s">
        <v>369</v>
      </c>
      <c r="R378" s="303">
        <v>-30.99</v>
      </c>
    </row>
    <row r="379" spans="1:18" ht="21.75" customHeight="1">
      <c r="A379" s="121" t="s">
        <v>7</v>
      </c>
      <c r="B379" s="122"/>
      <c r="C379" s="122"/>
      <c r="D379" s="122"/>
      <c r="E379" s="122"/>
      <c r="F379" s="143"/>
      <c r="G379" s="406" t="s">
        <v>357</v>
      </c>
      <c r="H379" s="397"/>
      <c r="I379" s="395"/>
      <c r="J379" s="395"/>
      <c r="K379" s="395"/>
      <c r="L379" s="395"/>
      <c r="M379" s="318"/>
      <c r="N379" s="406" t="s">
        <v>357</v>
      </c>
      <c r="O379" s="397"/>
      <c r="P379" s="303"/>
      <c r="Q379" s="303"/>
      <c r="R379" s="303"/>
    </row>
    <row r="380" spans="1:18" ht="21.75" customHeight="1">
      <c r="A380" s="121" t="s">
        <v>959</v>
      </c>
      <c r="B380" s="143"/>
      <c r="C380" s="122"/>
      <c r="D380" s="122"/>
      <c r="E380" s="122"/>
      <c r="F380" s="143"/>
      <c r="G380" s="175"/>
      <c r="H380" s="176"/>
      <c r="I380" s="143"/>
      <c r="J380" s="143"/>
      <c r="K380" s="143"/>
      <c r="L380" s="143"/>
      <c r="M380" s="143"/>
      <c r="N380" s="175"/>
      <c r="O380" s="176"/>
      <c r="P380" s="303"/>
      <c r="Q380" s="303"/>
      <c r="R380" s="303"/>
    </row>
    <row r="381" spans="1:18" ht="21.75" customHeight="1">
      <c r="A381" s="121" t="s">
        <v>296</v>
      </c>
      <c r="B381" s="340">
        <v>812254.85</v>
      </c>
      <c r="C381" s="340">
        <v>451.68</v>
      </c>
      <c r="D381" s="340">
        <v>29915.88</v>
      </c>
      <c r="E381" s="340">
        <v>26876.13</v>
      </c>
      <c r="F381" s="340">
        <f>SUM(B381:E381)</f>
        <v>869498.54</v>
      </c>
      <c r="G381" s="175" t="s">
        <v>886</v>
      </c>
      <c r="H381" s="397">
        <v>10868.73</v>
      </c>
      <c r="I381" s="394">
        <v>658226.44</v>
      </c>
      <c r="J381" s="394">
        <v>0</v>
      </c>
      <c r="K381" s="394">
        <v>41531.69</v>
      </c>
      <c r="L381" s="394">
        <v>100264.56</v>
      </c>
      <c r="M381" s="318">
        <f>SUM(I381:L381)</f>
        <v>800022.69</v>
      </c>
      <c r="N381" s="406" t="s">
        <v>293</v>
      </c>
      <c r="O381" s="397">
        <f>M381/N381</f>
        <v>8000.2269</v>
      </c>
      <c r="P381" s="303">
        <v>-7.99</v>
      </c>
      <c r="Q381" s="314">
        <v>25</v>
      </c>
      <c r="R381" s="303">
        <v>-26.39</v>
      </c>
    </row>
    <row r="382" spans="1:18" ht="21.75" customHeight="1">
      <c r="A382" s="133" t="s">
        <v>307</v>
      </c>
      <c r="B382" s="122"/>
      <c r="C382" s="122"/>
      <c r="D382" s="122"/>
      <c r="E382" s="122"/>
      <c r="F382" s="143"/>
      <c r="G382" s="175" t="s">
        <v>921</v>
      </c>
      <c r="H382" s="397"/>
      <c r="I382" s="401"/>
      <c r="J382" s="401"/>
      <c r="K382" s="401"/>
      <c r="L382" s="401"/>
      <c r="M382" s="318"/>
      <c r="N382" s="175" t="s">
        <v>921</v>
      </c>
      <c r="O382" s="397"/>
      <c r="P382" s="303"/>
      <c r="Q382" s="303"/>
      <c r="R382" s="303"/>
    </row>
    <row r="383" spans="1:18" ht="21.75" customHeight="1">
      <c r="A383" s="121" t="s">
        <v>254</v>
      </c>
      <c r="B383" s="143"/>
      <c r="C383" s="122"/>
      <c r="D383" s="122"/>
      <c r="E383" s="122"/>
      <c r="F383" s="143"/>
      <c r="G383" s="175"/>
      <c r="H383" s="176"/>
      <c r="I383" s="143"/>
      <c r="J383" s="143"/>
      <c r="K383" s="143"/>
      <c r="L383" s="143"/>
      <c r="M383" s="143"/>
      <c r="N383" s="175"/>
      <c r="O383" s="176"/>
      <c r="P383" s="303"/>
      <c r="Q383" s="303"/>
      <c r="R383" s="303"/>
    </row>
    <row r="384" spans="1:19" ht="21.75" customHeight="1">
      <c r="A384" s="121" t="s">
        <v>54</v>
      </c>
      <c r="B384" s="340">
        <v>812254.85</v>
      </c>
      <c r="C384" s="340">
        <v>451.68</v>
      </c>
      <c r="D384" s="340">
        <v>29915.88</v>
      </c>
      <c r="E384" s="340">
        <v>26876.14</v>
      </c>
      <c r="F384" s="340">
        <f>SUM(B384:E384)</f>
        <v>869498.55</v>
      </c>
      <c r="G384" s="175" t="s">
        <v>609</v>
      </c>
      <c r="H384" s="397">
        <v>217374.64</v>
      </c>
      <c r="I384" s="394">
        <v>329113.22</v>
      </c>
      <c r="J384" s="394">
        <v>0</v>
      </c>
      <c r="K384" s="394">
        <v>20765.85</v>
      </c>
      <c r="L384" s="394">
        <v>50132.28</v>
      </c>
      <c r="M384" s="318">
        <f>SUM(I384:L384)</f>
        <v>400011.35</v>
      </c>
      <c r="N384" s="175" t="s">
        <v>259</v>
      </c>
      <c r="O384" s="397">
        <f>M384/N384</f>
        <v>57144.47857142857</v>
      </c>
      <c r="P384" s="303">
        <v>-54</v>
      </c>
      <c r="Q384" s="303">
        <v>75</v>
      </c>
      <c r="R384" s="303">
        <v>-73.71</v>
      </c>
      <c r="S384" s="120"/>
    </row>
    <row r="385" spans="1:19" ht="21.75" customHeight="1">
      <c r="A385" s="121" t="s">
        <v>8</v>
      </c>
      <c r="B385" s="122"/>
      <c r="C385" s="122"/>
      <c r="D385" s="122"/>
      <c r="E385" s="122"/>
      <c r="F385" s="143"/>
      <c r="G385" s="175" t="s">
        <v>844</v>
      </c>
      <c r="H385" s="397"/>
      <c r="I385" s="395"/>
      <c r="J385" s="395"/>
      <c r="K385" s="395"/>
      <c r="L385" s="395"/>
      <c r="M385" s="318"/>
      <c r="N385" s="175" t="s">
        <v>844</v>
      </c>
      <c r="O385" s="397"/>
      <c r="P385" s="303"/>
      <c r="Q385" s="303"/>
      <c r="R385" s="303"/>
      <c r="S385" s="120"/>
    </row>
    <row r="386" spans="1:19" ht="21.75" customHeight="1">
      <c r="A386" s="121" t="s">
        <v>55</v>
      </c>
      <c r="B386" s="340">
        <v>541503.23</v>
      </c>
      <c r="C386" s="340">
        <v>301.12</v>
      </c>
      <c r="D386" s="340">
        <v>19943.92</v>
      </c>
      <c r="E386" s="340">
        <v>17917.42</v>
      </c>
      <c r="F386" s="340">
        <f>SUM(B386:E386)</f>
        <v>579665.6900000001</v>
      </c>
      <c r="G386" s="175" t="s">
        <v>610</v>
      </c>
      <c r="H386" s="397">
        <v>289832.85</v>
      </c>
      <c r="I386" s="394">
        <v>329113.22</v>
      </c>
      <c r="J386" s="394">
        <v>0</v>
      </c>
      <c r="K386" s="394">
        <v>20765.85</v>
      </c>
      <c r="L386" s="394">
        <v>50132.28</v>
      </c>
      <c r="M386" s="318">
        <f>SUM(I386:L386)</f>
        <v>400011.35</v>
      </c>
      <c r="N386" s="175" t="s">
        <v>610</v>
      </c>
      <c r="O386" s="397">
        <f>M386/N386</f>
        <v>200005.675</v>
      </c>
      <c r="P386" s="303">
        <v>-30.99</v>
      </c>
      <c r="Q386" s="303" t="s">
        <v>369</v>
      </c>
      <c r="R386" s="303">
        <v>-30.99</v>
      </c>
      <c r="S386" s="120"/>
    </row>
    <row r="387" spans="1:18" s="120" customFormat="1" ht="22.5" customHeight="1">
      <c r="A387" s="121" t="s">
        <v>960</v>
      </c>
      <c r="B387" s="122"/>
      <c r="C387" s="122"/>
      <c r="D387" s="122"/>
      <c r="E387" s="122"/>
      <c r="F387" s="143"/>
      <c r="G387" s="175" t="s">
        <v>844</v>
      </c>
      <c r="H387" s="397"/>
      <c r="I387" s="395"/>
      <c r="J387" s="395"/>
      <c r="K387" s="395"/>
      <c r="L387" s="395"/>
      <c r="M387" s="318"/>
      <c r="N387" s="175" t="s">
        <v>844</v>
      </c>
      <c r="O387" s="397"/>
      <c r="P387" s="303"/>
      <c r="Q387" s="303"/>
      <c r="R387" s="303"/>
    </row>
    <row r="388" spans="1:18" s="120" customFormat="1" ht="22.5" customHeight="1">
      <c r="A388" s="121" t="s">
        <v>874</v>
      </c>
      <c r="B388" s="340">
        <v>541503.23</v>
      </c>
      <c r="C388" s="340">
        <v>301.12</v>
      </c>
      <c r="D388" s="340">
        <v>19943.93</v>
      </c>
      <c r="E388" s="340">
        <v>17917.42</v>
      </c>
      <c r="F388" s="340">
        <f>SUM(B388:E388)</f>
        <v>579665.7000000001</v>
      </c>
      <c r="G388" s="175" t="s">
        <v>607</v>
      </c>
      <c r="H388" s="397">
        <v>579665.7</v>
      </c>
      <c r="I388" s="340"/>
      <c r="J388" s="340"/>
      <c r="K388" s="340"/>
      <c r="L388" s="340"/>
      <c r="M388" s="340"/>
      <c r="N388" s="175"/>
      <c r="O388" s="397"/>
      <c r="P388" s="303"/>
      <c r="Q388" s="303"/>
      <c r="R388" s="303"/>
    </row>
    <row r="389" spans="1:18" s="120" customFormat="1" ht="22.5" customHeight="1">
      <c r="A389" s="121" t="s">
        <v>875</v>
      </c>
      <c r="B389" s="122"/>
      <c r="C389" s="122"/>
      <c r="D389" s="122"/>
      <c r="E389" s="122"/>
      <c r="F389" s="143"/>
      <c r="G389" s="175" t="s">
        <v>264</v>
      </c>
      <c r="H389" s="397"/>
      <c r="I389" s="143"/>
      <c r="J389" s="143"/>
      <c r="K389" s="143"/>
      <c r="L389" s="143"/>
      <c r="M389" s="143"/>
      <c r="N389" s="175"/>
      <c r="O389" s="397"/>
      <c r="P389" s="303"/>
      <c r="Q389" s="303"/>
      <c r="R389" s="303"/>
    </row>
    <row r="390" spans="1:18" s="120" customFormat="1" ht="22.5" customHeight="1">
      <c r="A390" s="128" t="s">
        <v>876</v>
      </c>
      <c r="B390" s="144"/>
      <c r="C390" s="129"/>
      <c r="D390" s="129"/>
      <c r="E390" s="129"/>
      <c r="F390" s="144"/>
      <c r="G390" s="417"/>
      <c r="H390" s="428"/>
      <c r="I390" s="144"/>
      <c r="J390" s="144"/>
      <c r="K390" s="144"/>
      <c r="L390" s="144"/>
      <c r="M390" s="144"/>
      <c r="N390" s="417"/>
      <c r="O390" s="428"/>
      <c r="P390" s="319"/>
      <c r="Q390" s="319"/>
      <c r="R390" s="319"/>
    </row>
    <row r="391" spans="1:18" ht="21.75" customHeight="1">
      <c r="A391" s="109" t="s">
        <v>367</v>
      </c>
      <c r="B391" s="143"/>
      <c r="C391" s="122"/>
      <c r="D391" s="122"/>
      <c r="E391" s="122"/>
      <c r="F391" s="143"/>
      <c r="G391" s="175"/>
      <c r="H391" s="176"/>
      <c r="I391" s="143"/>
      <c r="J391" s="143"/>
      <c r="K391" s="143"/>
      <c r="L391" s="143"/>
      <c r="M391" s="143"/>
      <c r="N391" s="175"/>
      <c r="O391" s="176"/>
      <c r="P391" s="303"/>
      <c r="Q391" s="303"/>
      <c r="R391" s="303"/>
    </row>
    <row r="392" spans="1:18" ht="21.75" customHeight="1">
      <c r="A392" s="121" t="s">
        <v>255</v>
      </c>
      <c r="B392" s="143">
        <v>2986936.08</v>
      </c>
      <c r="C392" s="143">
        <v>3011.22</v>
      </c>
      <c r="D392" s="143">
        <v>252099.28</v>
      </c>
      <c r="E392" s="143">
        <v>159062.84</v>
      </c>
      <c r="F392" s="143">
        <f>SUM(B392:E392)</f>
        <v>3401109.42</v>
      </c>
      <c r="G392" s="175" t="s">
        <v>370</v>
      </c>
      <c r="H392" s="397">
        <v>5668.52</v>
      </c>
      <c r="I392" s="395">
        <v>2690650.37</v>
      </c>
      <c r="J392" s="395">
        <v>0</v>
      </c>
      <c r="K392" s="395">
        <v>167865.99</v>
      </c>
      <c r="L392" s="395">
        <v>326715.42</v>
      </c>
      <c r="M392" s="318">
        <f>SUM(I392:L392)</f>
        <v>3185231.7800000003</v>
      </c>
      <c r="N392" s="175" t="s">
        <v>168</v>
      </c>
      <c r="O392" s="397">
        <f>M392/N392</f>
        <v>8294.874427083334</v>
      </c>
      <c r="P392" s="303">
        <v>-6.35</v>
      </c>
      <c r="Q392" s="314">
        <v>-36</v>
      </c>
      <c r="R392" s="303">
        <v>46.33</v>
      </c>
    </row>
    <row r="393" spans="1:18" ht="21.75" customHeight="1">
      <c r="A393" s="128"/>
      <c r="B393" s="129"/>
      <c r="C393" s="129"/>
      <c r="D393" s="129"/>
      <c r="E393" s="129"/>
      <c r="F393" s="144"/>
      <c r="G393" s="422" t="s">
        <v>368</v>
      </c>
      <c r="H393" s="424"/>
      <c r="I393" s="396"/>
      <c r="J393" s="396"/>
      <c r="K393" s="396"/>
      <c r="L393" s="396"/>
      <c r="M393" s="431"/>
      <c r="N393" s="422" t="s">
        <v>368</v>
      </c>
      <c r="O393" s="424"/>
      <c r="P393" s="319"/>
      <c r="Q393" s="319"/>
      <c r="R393" s="319"/>
    </row>
    <row r="394" spans="1:18" s="120" customFormat="1" ht="21.75" customHeight="1">
      <c r="A394" s="109" t="s">
        <v>750</v>
      </c>
      <c r="B394" s="143"/>
      <c r="C394" s="122"/>
      <c r="D394" s="122"/>
      <c r="E394" s="122"/>
      <c r="F394" s="143"/>
      <c r="G394" s="175"/>
      <c r="H394" s="397"/>
      <c r="I394" s="143"/>
      <c r="J394" s="143"/>
      <c r="K394" s="143"/>
      <c r="L394" s="143"/>
      <c r="M394" s="143"/>
      <c r="N394" s="175"/>
      <c r="O394" s="397"/>
      <c r="P394" s="303"/>
      <c r="Q394" s="303"/>
      <c r="R394" s="303"/>
    </row>
    <row r="395" spans="1:18" s="120" customFormat="1" ht="21.75" customHeight="1">
      <c r="A395" s="121" t="s">
        <v>358</v>
      </c>
      <c r="B395" s="143">
        <v>1205634.83</v>
      </c>
      <c r="C395" s="143">
        <v>271.01</v>
      </c>
      <c r="D395" s="143">
        <v>18702.37</v>
      </c>
      <c r="E395" s="143">
        <v>122145.89</v>
      </c>
      <c r="F395" s="143">
        <f>SUM(B395:E395)</f>
        <v>1346754.1</v>
      </c>
      <c r="G395" s="175" t="s">
        <v>265</v>
      </c>
      <c r="H395" s="397">
        <v>1468.65</v>
      </c>
      <c r="I395" s="395">
        <v>983215.81</v>
      </c>
      <c r="J395" s="395"/>
      <c r="K395" s="395">
        <v>12283.79</v>
      </c>
      <c r="L395" s="395">
        <v>177761.08</v>
      </c>
      <c r="M395" s="318">
        <f>SUM(I395:L395)</f>
        <v>1173260.6800000002</v>
      </c>
      <c r="N395" s="175" t="s">
        <v>256</v>
      </c>
      <c r="O395" s="397">
        <f>M395/N395</f>
        <v>827.9891884262528</v>
      </c>
      <c r="P395" s="303">
        <v>-12.88</v>
      </c>
      <c r="Q395" s="303">
        <v>54.52</v>
      </c>
      <c r="R395" s="303">
        <v>-43.62</v>
      </c>
    </row>
    <row r="396" spans="1:18" s="120" customFormat="1" ht="21.75" customHeight="1">
      <c r="A396" s="121"/>
      <c r="B396" s="121"/>
      <c r="C396" s="121"/>
      <c r="D396" s="121"/>
      <c r="E396" s="121"/>
      <c r="F396" s="174"/>
      <c r="G396" s="406" t="s">
        <v>944</v>
      </c>
      <c r="H396" s="397"/>
      <c r="I396" s="401"/>
      <c r="J396" s="401"/>
      <c r="K396" s="401"/>
      <c r="L396" s="401"/>
      <c r="M396" s="401"/>
      <c r="N396" s="406" t="s">
        <v>944</v>
      </c>
      <c r="O396" s="397"/>
      <c r="P396" s="303"/>
      <c r="Q396" s="303"/>
      <c r="R396" s="303"/>
    </row>
    <row r="397" spans="1:18" s="120" customFormat="1" ht="21.75" customHeight="1">
      <c r="A397" s="174" t="s">
        <v>183</v>
      </c>
      <c r="B397" s="143">
        <v>803756.55</v>
      </c>
      <c r="C397" s="143">
        <v>180.67</v>
      </c>
      <c r="D397" s="143">
        <v>12468.25</v>
      </c>
      <c r="E397" s="143">
        <v>81430.59</v>
      </c>
      <c r="F397" s="143">
        <f>SUM(B397:E397)</f>
        <v>897836.06</v>
      </c>
      <c r="G397" s="406" t="s">
        <v>607</v>
      </c>
      <c r="H397" s="397">
        <v>897836.06</v>
      </c>
      <c r="I397" s="395">
        <v>655477.2</v>
      </c>
      <c r="J397" s="401"/>
      <c r="K397" s="395">
        <v>8189.19</v>
      </c>
      <c r="L397" s="395">
        <v>118507.39</v>
      </c>
      <c r="M397" s="318">
        <f>SUM(I397:L397)</f>
        <v>782173.7799999999</v>
      </c>
      <c r="N397" s="406" t="s">
        <v>607</v>
      </c>
      <c r="O397" s="397">
        <f>M397/N397</f>
        <v>782173.7799999999</v>
      </c>
      <c r="P397" s="303">
        <v>-12.88</v>
      </c>
      <c r="Q397" s="303" t="s">
        <v>369</v>
      </c>
      <c r="R397" s="303">
        <v>-12.88</v>
      </c>
    </row>
    <row r="398" spans="1:18" s="120" customFormat="1" ht="21.75" customHeight="1">
      <c r="A398" s="128" t="s">
        <v>359</v>
      </c>
      <c r="B398" s="129"/>
      <c r="C398" s="129"/>
      <c r="D398" s="129"/>
      <c r="E398" s="129"/>
      <c r="F398" s="144"/>
      <c r="G398" s="422" t="s">
        <v>373</v>
      </c>
      <c r="H398" s="424"/>
      <c r="I398" s="396"/>
      <c r="J398" s="396"/>
      <c r="K398" s="396"/>
      <c r="L398" s="396"/>
      <c r="M398" s="431"/>
      <c r="N398" s="422" t="s">
        <v>373</v>
      </c>
      <c r="O398" s="424"/>
      <c r="P398" s="319"/>
      <c r="Q398" s="319"/>
      <c r="R398" s="319"/>
    </row>
    <row r="399" spans="1:18" s="120" customFormat="1" ht="21.75" customHeight="1">
      <c r="A399" s="127" t="s">
        <v>751</v>
      </c>
      <c r="B399" s="143"/>
      <c r="C399" s="122"/>
      <c r="D399" s="122"/>
      <c r="E399" s="122"/>
      <c r="F399" s="143"/>
      <c r="G399" s="406"/>
      <c r="H399" s="397"/>
      <c r="I399" s="143"/>
      <c r="J399" s="143"/>
      <c r="K399" s="143"/>
      <c r="L399" s="143"/>
      <c r="M399" s="143"/>
      <c r="N399" s="406"/>
      <c r="O399" s="397"/>
      <c r="P399" s="303"/>
      <c r="Q399" s="303"/>
      <c r="R399" s="303"/>
    </row>
    <row r="400" spans="1:18" s="120" customFormat="1" ht="21.75" customHeight="1">
      <c r="A400" s="121" t="s">
        <v>360</v>
      </c>
      <c r="B400" s="143">
        <v>1281058.63</v>
      </c>
      <c r="C400" s="143">
        <v>116934.34</v>
      </c>
      <c r="D400" s="143">
        <v>60979.3</v>
      </c>
      <c r="E400" s="143">
        <v>80131.15</v>
      </c>
      <c r="F400" s="143">
        <f>SUM(B400:E400)</f>
        <v>1539103.42</v>
      </c>
      <c r="G400" s="175" t="s">
        <v>607</v>
      </c>
      <c r="H400" s="397">
        <v>1539103.42</v>
      </c>
      <c r="I400" s="395">
        <v>1886827.73</v>
      </c>
      <c r="J400" s="395"/>
      <c r="K400" s="395">
        <v>35273.66</v>
      </c>
      <c r="L400" s="395">
        <v>230137.33</v>
      </c>
      <c r="M400" s="318">
        <f>SUM(I400:L400)</f>
        <v>2152238.7199999997</v>
      </c>
      <c r="N400" s="175" t="s">
        <v>607</v>
      </c>
      <c r="O400" s="397">
        <f>M400/N400</f>
        <v>2152238.7199999997</v>
      </c>
      <c r="P400" s="303">
        <v>39.84</v>
      </c>
      <c r="Q400" s="314" t="s">
        <v>369</v>
      </c>
      <c r="R400" s="303">
        <v>39.84</v>
      </c>
    </row>
    <row r="401" spans="1:18" s="120" customFormat="1" ht="21.75" customHeight="1">
      <c r="A401" s="121" t="s">
        <v>359</v>
      </c>
      <c r="B401" s="122"/>
      <c r="C401" s="122"/>
      <c r="D401" s="122"/>
      <c r="E401" s="122"/>
      <c r="F401" s="143"/>
      <c r="G401" s="175" t="s">
        <v>356</v>
      </c>
      <c r="H401" s="397"/>
      <c r="I401" s="395"/>
      <c r="J401" s="395"/>
      <c r="K401" s="395"/>
      <c r="L401" s="395"/>
      <c r="M401" s="318"/>
      <c r="N401" s="175" t="s">
        <v>356</v>
      </c>
      <c r="O401" s="397"/>
      <c r="P401" s="303"/>
      <c r="Q401" s="303"/>
      <c r="R401" s="303"/>
    </row>
    <row r="402" spans="1:18" s="120" customFormat="1" ht="21.75" customHeight="1">
      <c r="A402" s="128"/>
      <c r="B402" s="144"/>
      <c r="C402" s="129"/>
      <c r="D402" s="129"/>
      <c r="E402" s="129"/>
      <c r="F402" s="144"/>
      <c r="G402" s="417"/>
      <c r="H402" s="424"/>
      <c r="I402" s="144"/>
      <c r="J402" s="144"/>
      <c r="K402" s="144"/>
      <c r="L402" s="144"/>
      <c r="M402" s="144"/>
      <c r="N402" s="417"/>
      <c r="O402" s="424"/>
      <c r="P402" s="319"/>
      <c r="Q402" s="319"/>
      <c r="R402" s="319"/>
    </row>
    <row r="403" spans="1:18" ht="35.25" customHeight="1" thickBot="1">
      <c r="A403" s="316" t="s">
        <v>894</v>
      </c>
      <c r="B403" s="344">
        <f>SUM(B8:B402)</f>
        <v>1675055229.8769197</v>
      </c>
      <c r="C403" s="344">
        <f>SUM(C8:C402)</f>
        <v>20148935.009999998</v>
      </c>
      <c r="D403" s="344">
        <f>SUM(D8:D402)</f>
        <v>154175941.56315798</v>
      </c>
      <c r="E403" s="344">
        <f>SUM(E8:E402)</f>
        <v>55136493.95000004</v>
      </c>
      <c r="F403" s="344">
        <f>SUM(F8:F402)</f>
        <v>1904516600.4000783</v>
      </c>
      <c r="G403" s="429"/>
      <c r="H403" s="430"/>
      <c r="I403" s="344">
        <f>SUM(I8:I402)</f>
        <v>1735403472.7600007</v>
      </c>
      <c r="J403" s="344">
        <f>SUM(J8:J402)</f>
        <v>13470330.010000004</v>
      </c>
      <c r="K403" s="344">
        <f>SUM(K8:K402)</f>
        <v>100489147.86</v>
      </c>
      <c r="L403" s="344">
        <f>SUM(L8:L402)</f>
        <v>86721335.43999994</v>
      </c>
      <c r="M403" s="344">
        <f>SUM(M8:M402)</f>
        <v>1936084286.0700004</v>
      </c>
      <c r="N403" s="429"/>
      <c r="O403" s="430"/>
      <c r="P403" s="355"/>
      <c r="Q403" s="355"/>
      <c r="R403" s="355"/>
    </row>
    <row r="404" ht="19.5" thickTop="1">
      <c r="A404" s="120"/>
    </row>
    <row r="405" ht="18.75">
      <c r="A405" s="120"/>
    </row>
    <row r="406" spans="1:5" ht="18.75">
      <c r="A406" s="120"/>
      <c r="C406" s="114"/>
      <c r="D406" s="114"/>
      <c r="E406" s="114"/>
    </row>
    <row r="407" ht="18.75">
      <c r="A407" s="120"/>
    </row>
    <row r="408" ht="18.75">
      <c r="A408" s="120"/>
    </row>
  </sheetData>
  <sheetProtection password="CC6F" sheet="1" formatCells="0" formatColumns="0" formatRows="0" insertColumns="0" insertRows="0" insertHyperlinks="0" deleteColumns="0" deleteRows="0" sort="0" autoFilter="0" pivotTables="0"/>
  <mergeCells count="17">
    <mergeCell ref="I3:O3"/>
    <mergeCell ref="I4:I5"/>
    <mergeCell ref="J4:J5"/>
    <mergeCell ref="K4:K5"/>
    <mergeCell ref="L4:L5"/>
    <mergeCell ref="M4:M5"/>
    <mergeCell ref="O4:O5"/>
    <mergeCell ref="P6:R6"/>
    <mergeCell ref="B3:H3"/>
    <mergeCell ref="P3:R3"/>
    <mergeCell ref="A4:A5"/>
    <mergeCell ref="F4:F5"/>
    <mergeCell ref="H4:H5"/>
    <mergeCell ref="B4:B5"/>
    <mergeCell ref="C4:C5"/>
    <mergeCell ref="D4:D5"/>
    <mergeCell ref="E4:E5"/>
  </mergeCells>
  <printOptions/>
  <pageMargins left="0.44" right="0.21" top="0.61" bottom="0.34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R34"/>
  <sheetViews>
    <sheetView zoomScalePageLayoutView="0" workbookViewId="0" topLeftCell="A1">
      <pane xSplit="1" ySplit="1" topLeftCell="G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12" sqref="J12"/>
    </sheetView>
  </sheetViews>
  <sheetFormatPr defaultColWidth="9.140625" defaultRowHeight="12.75"/>
  <cols>
    <col min="1" max="1" width="30.8515625" style="3" customWidth="1"/>
    <col min="2" max="4" width="14.00390625" style="3" customWidth="1"/>
    <col min="5" max="5" width="14.57421875" style="3" customWidth="1"/>
    <col min="6" max="6" width="14.00390625" style="3" customWidth="1"/>
    <col min="7" max="7" width="10.421875" style="298" customWidth="1"/>
    <col min="8" max="8" width="12.140625" style="3" customWidth="1"/>
    <col min="9" max="9" width="15.28125" style="3" customWidth="1"/>
    <col min="10" max="11" width="14.00390625" style="3" customWidth="1"/>
    <col min="12" max="12" width="14.57421875" style="3" customWidth="1"/>
    <col min="13" max="13" width="15.140625" style="3" customWidth="1"/>
    <col min="14" max="14" width="10.421875" style="298" customWidth="1"/>
    <col min="15" max="15" width="12.140625" style="3" customWidth="1"/>
    <col min="16" max="16" width="10.28125" style="356" customWidth="1"/>
    <col min="17" max="17" width="9.00390625" style="356" customWidth="1"/>
    <col min="18" max="18" width="9.421875" style="356" customWidth="1"/>
    <col min="19" max="16384" width="9.140625" style="3" customWidth="1"/>
  </cols>
  <sheetData>
    <row r="1" spans="1:15" ht="21.75">
      <c r="A1" s="28" t="s">
        <v>163</v>
      </c>
      <c r="B1" s="22"/>
      <c r="C1" s="22"/>
      <c r="D1" s="22"/>
      <c r="E1" s="22"/>
      <c r="F1" s="22"/>
      <c r="G1" s="294"/>
      <c r="H1" s="22"/>
      <c r="I1" s="22"/>
      <c r="J1" s="22"/>
      <c r="K1" s="22"/>
      <c r="L1" s="22"/>
      <c r="M1" s="22"/>
      <c r="N1" s="294"/>
      <c r="O1" s="22"/>
    </row>
    <row r="2" spans="1:18" s="7" customFormat="1" ht="23.25" customHeight="1">
      <c r="A2" s="101" t="s">
        <v>743</v>
      </c>
      <c r="B2" s="25"/>
      <c r="C2" s="25"/>
      <c r="D2" s="25"/>
      <c r="E2" s="25"/>
      <c r="F2" s="25"/>
      <c r="G2" s="295"/>
      <c r="H2" s="25"/>
      <c r="I2" s="25"/>
      <c r="J2" s="25"/>
      <c r="K2" s="25"/>
      <c r="L2" s="25"/>
      <c r="M2" s="25"/>
      <c r="N2" s="295"/>
      <c r="O2" s="25"/>
      <c r="P2" s="357"/>
      <c r="Q2" s="357"/>
      <c r="R2" s="357"/>
    </row>
    <row r="3" spans="1:18" s="150" customFormat="1" ht="18.75" customHeight="1">
      <c r="A3" s="470" t="s">
        <v>931</v>
      </c>
      <c r="B3" s="485" t="s">
        <v>162</v>
      </c>
      <c r="C3" s="486"/>
      <c r="D3" s="486"/>
      <c r="E3" s="486"/>
      <c r="F3" s="486"/>
      <c r="G3" s="486"/>
      <c r="H3" s="487"/>
      <c r="I3" s="485" t="s">
        <v>162</v>
      </c>
      <c r="J3" s="486"/>
      <c r="K3" s="486"/>
      <c r="L3" s="486"/>
      <c r="M3" s="486"/>
      <c r="N3" s="486"/>
      <c r="O3" s="487"/>
      <c r="P3" s="484"/>
      <c r="Q3" s="484"/>
      <c r="R3" s="484"/>
    </row>
    <row r="4" spans="1:18" s="112" customFormat="1" ht="21" customHeight="1">
      <c r="A4" s="480"/>
      <c r="B4" s="476" t="s">
        <v>668</v>
      </c>
      <c r="C4" s="482" t="s">
        <v>669</v>
      </c>
      <c r="D4" s="476" t="s">
        <v>670</v>
      </c>
      <c r="E4" s="476" t="s">
        <v>779</v>
      </c>
      <c r="F4" s="476" t="s">
        <v>941</v>
      </c>
      <c r="G4" s="292" t="s">
        <v>289</v>
      </c>
      <c r="H4" s="476" t="s">
        <v>942</v>
      </c>
      <c r="I4" s="476" t="s">
        <v>668</v>
      </c>
      <c r="J4" s="482" t="s">
        <v>669</v>
      </c>
      <c r="K4" s="476" t="s">
        <v>670</v>
      </c>
      <c r="L4" s="476" t="s">
        <v>779</v>
      </c>
      <c r="M4" s="476" t="s">
        <v>941</v>
      </c>
      <c r="N4" s="292" t="s">
        <v>289</v>
      </c>
      <c r="O4" s="476" t="s">
        <v>942</v>
      </c>
      <c r="P4" s="348" t="s">
        <v>941</v>
      </c>
      <c r="Q4" s="348" t="s">
        <v>318</v>
      </c>
      <c r="R4" s="358" t="s">
        <v>942</v>
      </c>
    </row>
    <row r="5" spans="1:18" s="112" customFormat="1" ht="17.25" customHeight="1">
      <c r="A5" s="481"/>
      <c r="B5" s="477"/>
      <c r="C5" s="483"/>
      <c r="D5" s="477"/>
      <c r="E5" s="477"/>
      <c r="F5" s="477"/>
      <c r="G5" s="293" t="s">
        <v>924</v>
      </c>
      <c r="H5" s="477"/>
      <c r="I5" s="477"/>
      <c r="J5" s="483"/>
      <c r="K5" s="477"/>
      <c r="L5" s="477"/>
      <c r="M5" s="477"/>
      <c r="N5" s="293" t="s">
        <v>924</v>
      </c>
      <c r="O5" s="477"/>
      <c r="P5" s="351" t="s">
        <v>335</v>
      </c>
      <c r="Q5" s="351" t="s">
        <v>334</v>
      </c>
      <c r="R5" s="351" t="s">
        <v>334</v>
      </c>
    </row>
    <row r="6" spans="1:18" s="120" customFormat="1" ht="18.75">
      <c r="A6" s="119" t="s">
        <v>677</v>
      </c>
      <c r="B6" s="153">
        <v>176649165.85</v>
      </c>
      <c r="C6" s="153">
        <v>1854508.55</v>
      </c>
      <c r="D6" s="153">
        <v>16682728.76</v>
      </c>
      <c r="E6" s="153">
        <v>5185457.75</v>
      </c>
      <c r="F6" s="153">
        <v>200371860.91</v>
      </c>
      <c r="G6" s="195">
        <v>7851</v>
      </c>
      <c r="H6" s="153">
        <f>F6/G6</f>
        <v>25521.82663482359</v>
      </c>
      <c r="I6" s="153">
        <v>252509743.65</v>
      </c>
      <c r="J6" s="153">
        <v>2206837.48</v>
      </c>
      <c r="K6" s="153">
        <v>16698546.68</v>
      </c>
      <c r="L6" s="153">
        <v>9632004.77</v>
      </c>
      <c r="M6" s="153">
        <f>SUM(I6:L6)</f>
        <v>281047132.58</v>
      </c>
      <c r="N6" s="195">
        <v>7851</v>
      </c>
      <c r="O6" s="153">
        <f>M6/N6</f>
        <v>35797.622287606675</v>
      </c>
      <c r="P6" s="303">
        <v>40.26</v>
      </c>
      <c r="Q6" s="302" t="s">
        <v>369</v>
      </c>
      <c r="R6" s="303">
        <v>40.26</v>
      </c>
    </row>
    <row r="7" spans="1:18" s="140" customFormat="1" ht="19.5" customHeight="1">
      <c r="A7" s="121" t="s">
        <v>678</v>
      </c>
      <c r="B7" s="197">
        <v>207602983.12</v>
      </c>
      <c r="C7" s="197">
        <v>2451674.42</v>
      </c>
      <c r="D7" s="197">
        <v>19801990.32</v>
      </c>
      <c r="E7" s="197">
        <v>7019879.33</v>
      </c>
      <c r="F7" s="197">
        <v>236876527.19</v>
      </c>
      <c r="G7" s="198">
        <v>7851</v>
      </c>
      <c r="H7" s="197">
        <f>F7/G7</f>
        <v>30171.510277671634</v>
      </c>
      <c r="I7" s="197">
        <v>305247959.38</v>
      </c>
      <c r="J7" s="197">
        <v>2260419.28</v>
      </c>
      <c r="K7" s="197">
        <v>16365952.92</v>
      </c>
      <c r="L7" s="197">
        <v>16377287.469999999</v>
      </c>
      <c r="M7" s="197">
        <f>SUM(I7:L7)</f>
        <v>340251619.04999995</v>
      </c>
      <c r="N7" s="198">
        <v>7851</v>
      </c>
      <c r="O7" s="197">
        <f>M7/N7</f>
        <v>43338.63444784103</v>
      </c>
      <c r="P7" s="302">
        <v>43.64</v>
      </c>
      <c r="Q7" s="302" t="s">
        <v>369</v>
      </c>
      <c r="R7" s="302">
        <v>43.64</v>
      </c>
    </row>
    <row r="8" spans="1:18" s="140" customFormat="1" ht="19.5" customHeight="1">
      <c r="A8" s="121" t="s">
        <v>709</v>
      </c>
      <c r="B8" s="122">
        <v>252736603.29000002</v>
      </c>
      <c r="C8" s="122">
        <v>2897397.35</v>
      </c>
      <c r="D8" s="122">
        <v>22053927.13</v>
      </c>
      <c r="E8" s="122">
        <v>8541203.65</v>
      </c>
      <c r="F8" s="197"/>
      <c r="H8" s="122"/>
      <c r="I8" s="122">
        <v>431018943.67999995</v>
      </c>
      <c r="J8" s="122">
        <v>2994658.72</v>
      </c>
      <c r="K8" s="122">
        <v>24350517.75</v>
      </c>
      <c r="L8" s="122">
        <v>22579304.63</v>
      </c>
      <c r="M8" s="197">
        <f>SUM(I8:L8)</f>
        <v>480943424.78</v>
      </c>
      <c r="N8" s="151">
        <v>7851</v>
      </c>
      <c r="O8" s="122">
        <f>M8/N8</f>
        <v>61258.87463762578</v>
      </c>
      <c r="P8" s="302">
        <v>-1.31</v>
      </c>
      <c r="Q8" s="302" t="s">
        <v>369</v>
      </c>
      <c r="R8" s="302">
        <v>-1.31</v>
      </c>
    </row>
    <row r="9" spans="1:18" s="140" customFormat="1" ht="19.5" customHeight="1">
      <c r="A9" s="121" t="s">
        <v>679</v>
      </c>
      <c r="B9" s="197"/>
      <c r="C9" s="197"/>
      <c r="D9" s="197"/>
      <c r="E9" s="197"/>
      <c r="F9" s="197">
        <f>B8+C8+D8+E8+B10+C10+D10+E10</f>
        <v>487310513.8</v>
      </c>
      <c r="G9" s="151">
        <v>7851</v>
      </c>
      <c r="H9" s="122">
        <f>F9/G9</f>
        <v>62069.86546936696</v>
      </c>
      <c r="I9" s="197"/>
      <c r="J9" s="197"/>
      <c r="K9" s="197"/>
      <c r="L9" s="197"/>
      <c r="M9" s="197"/>
      <c r="N9" s="154"/>
      <c r="O9" s="197"/>
      <c r="P9" s="302"/>
      <c r="Q9" s="302"/>
      <c r="R9" s="302"/>
    </row>
    <row r="10" spans="1:18" s="120" customFormat="1" ht="18.75">
      <c r="A10" s="121" t="s">
        <v>825</v>
      </c>
      <c r="B10" s="197">
        <v>176922634.06</v>
      </c>
      <c r="C10" s="197">
        <v>1857521.07</v>
      </c>
      <c r="D10" s="197">
        <v>17074952.57</v>
      </c>
      <c r="E10" s="197">
        <v>5226274.68</v>
      </c>
      <c r="F10" s="197"/>
      <c r="G10" s="198"/>
      <c r="H10" s="197"/>
      <c r="I10" s="197"/>
      <c r="J10" s="197"/>
      <c r="K10" s="197"/>
      <c r="L10" s="197"/>
      <c r="M10" s="197"/>
      <c r="N10" s="198"/>
      <c r="O10" s="197"/>
      <c r="P10" s="303"/>
      <c r="Q10" s="302"/>
      <c r="R10" s="303"/>
    </row>
    <row r="11" spans="1:18" s="120" customFormat="1" ht="18.75">
      <c r="A11" s="121" t="s">
        <v>322</v>
      </c>
      <c r="B11" s="122">
        <v>220859619.07000002</v>
      </c>
      <c r="C11" s="122">
        <v>2845406.09</v>
      </c>
      <c r="D11" s="122">
        <v>17934987.650000002</v>
      </c>
      <c r="E11" s="122">
        <v>9392885.129999999</v>
      </c>
      <c r="F11" s="197">
        <v>251032897.94</v>
      </c>
      <c r="G11" s="198">
        <v>7851</v>
      </c>
      <c r="H11" s="122">
        <f>F11/G11</f>
        <v>31974.63991083938</v>
      </c>
      <c r="I11" s="122">
        <v>195538939.74</v>
      </c>
      <c r="J11" s="122">
        <v>1471568.25</v>
      </c>
      <c r="K11" s="122">
        <v>10452556.959999999</v>
      </c>
      <c r="L11" s="122">
        <v>12370661.629999999</v>
      </c>
      <c r="M11" s="197">
        <f>SUM(I11:L11)</f>
        <v>219833726.58</v>
      </c>
      <c r="N11" s="198">
        <v>7851</v>
      </c>
      <c r="O11" s="122">
        <f>M11/N11</f>
        <v>28000.729407718765</v>
      </c>
      <c r="P11" s="302">
        <v>-12.43</v>
      </c>
      <c r="Q11" s="302" t="s">
        <v>369</v>
      </c>
      <c r="R11" s="302">
        <v>-12.43</v>
      </c>
    </row>
    <row r="12" spans="1:18" s="120" customFormat="1" ht="18.75">
      <c r="A12" s="121" t="s">
        <v>707</v>
      </c>
      <c r="B12" s="197"/>
      <c r="C12" s="197"/>
      <c r="D12" s="197"/>
      <c r="E12" s="197"/>
      <c r="F12" s="197"/>
      <c r="G12" s="154"/>
      <c r="H12" s="197"/>
      <c r="I12" s="197"/>
      <c r="J12" s="197"/>
      <c r="K12" s="197"/>
      <c r="L12" s="197"/>
      <c r="M12" s="197"/>
      <c r="N12" s="154"/>
      <c r="O12" s="197"/>
      <c r="P12" s="302"/>
      <c r="Q12" s="302"/>
      <c r="R12" s="302"/>
    </row>
    <row r="13" spans="1:18" s="120" customFormat="1" ht="18.75">
      <c r="A13" s="121" t="s">
        <v>323</v>
      </c>
      <c r="B13" s="197">
        <v>174253931.75</v>
      </c>
      <c r="C13" s="197">
        <v>2703124.32</v>
      </c>
      <c r="D13" s="197">
        <v>16874472.34</v>
      </c>
      <c r="E13" s="197">
        <v>5097830.6</v>
      </c>
      <c r="F13" s="197"/>
      <c r="H13" s="122"/>
      <c r="I13" s="197"/>
      <c r="J13" s="197"/>
      <c r="K13" s="197"/>
      <c r="L13" s="197"/>
      <c r="M13" s="197"/>
      <c r="N13" s="198"/>
      <c r="O13" s="122"/>
      <c r="P13" s="303"/>
      <c r="Q13" s="302"/>
      <c r="R13" s="303"/>
    </row>
    <row r="14" spans="1:18" s="120" customFormat="1" ht="18.75">
      <c r="A14" s="121" t="s">
        <v>708</v>
      </c>
      <c r="B14" s="121"/>
      <c r="C14" s="121"/>
      <c r="D14" s="121"/>
      <c r="E14" s="121"/>
      <c r="F14" s="404">
        <f>B13+C13+D13+E13+B15+C15+D15+E15</f>
        <v>418831882.85</v>
      </c>
      <c r="G14" s="198">
        <v>7851</v>
      </c>
      <c r="H14" s="122">
        <f>F14/G14</f>
        <v>53347.58411030442</v>
      </c>
      <c r="I14" s="121"/>
      <c r="J14" s="121"/>
      <c r="K14" s="121"/>
      <c r="L14" s="121"/>
      <c r="M14" s="121"/>
      <c r="N14" s="121"/>
      <c r="O14" s="121"/>
      <c r="P14" s="303"/>
      <c r="Q14" s="302"/>
      <c r="R14" s="303"/>
    </row>
    <row r="15" spans="1:18" s="140" customFormat="1" ht="21.75" customHeight="1">
      <c r="A15" s="196" t="s">
        <v>320</v>
      </c>
      <c r="B15" s="197">
        <v>192583083.91000003</v>
      </c>
      <c r="C15" s="197">
        <v>2849635.69</v>
      </c>
      <c r="D15" s="197">
        <v>18359730.06</v>
      </c>
      <c r="E15" s="197">
        <v>6110074.18</v>
      </c>
      <c r="F15" s="197"/>
      <c r="G15" s="198"/>
      <c r="H15" s="197"/>
      <c r="I15" s="197">
        <v>194502465.16</v>
      </c>
      <c r="J15" s="197">
        <v>1471568.25</v>
      </c>
      <c r="K15" s="197">
        <v>11216007.01</v>
      </c>
      <c r="L15" s="197">
        <v>9561585.7</v>
      </c>
      <c r="M15" s="197">
        <f>SUM(I15:L15)</f>
        <v>216751626.11999997</v>
      </c>
      <c r="N15" s="198">
        <v>7851</v>
      </c>
      <c r="O15" s="197">
        <f>M15/N15</f>
        <v>27608.15515475735</v>
      </c>
      <c r="P15" s="302">
        <v>-48.25</v>
      </c>
      <c r="Q15" s="302" t="s">
        <v>369</v>
      </c>
      <c r="R15" s="302">
        <v>-48.25</v>
      </c>
    </row>
    <row r="16" spans="1:18" s="120" customFormat="1" ht="18.75">
      <c r="A16" s="121" t="s">
        <v>324</v>
      </c>
      <c r="B16" s="122">
        <v>98962802.27000001</v>
      </c>
      <c r="C16" s="122">
        <v>904653.97</v>
      </c>
      <c r="D16" s="122">
        <v>9089566.120000001</v>
      </c>
      <c r="E16" s="122">
        <v>3246656.16</v>
      </c>
      <c r="F16" s="197">
        <v>112203678.52000001</v>
      </c>
      <c r="G16" s="198">
        <v>7851</v>
      </c>
      <c r="H16" s="122">
        <f>F16/G16</f>
        <v>14291.641640555345</v>
      </c>
      <c r="I16" s="122">
        <v>128779336.49000001</v>
      </c>
      <c r="J16" s="122">
        <v>1021662.53</v>
      </c>
      <c r="K16" s="122">
        <v>7518085.91</v>
      </c>
      <c r="L16" s="122">
        <v>6220122.43</v>
      </c>
      <c r="M16" s="197">
        <f>SUM(I16:L16)</f>
        <v>143539207.36</v>
      </c>
      <c r="N16" s="198">
        <v>7851</v>
      </c>
      <c r="O16" s="122">
        <f>M16/N16</f>
        <v>18282.920310788435</v>
      </c>
      <c r="P16" s="303">
        <v>27.93</v>
      </c>
      <c r="Q16" s="302" t="s">
        <v>369</v>
      </c>
      <c r="R16" s="303">
        <v>27.93</v>
      </c>
    </row>
    <row r="17" spans="1:18" s="120" customFormat="1" ht="18.75">
      <c r="A17" s="121" t="s">
        <v>14</v>
      </c>
      <c r="B17" s="122"/>
      <c r="C17" s="122"/>
      <c r="D17" s="122"/>
      <c r="E17" s="122"/>
      <c r="F17" s="122"/>
      <c r="G17" s="155"/>
      <c r="H17" s="122"/>
      <c r="I17" s="122"/>
      <c r="J17" s="122"/>
      <c r="K17" s="122"/>
      <c r="L17" s="122"/>
      <c r="M17" s="122"/>
      <c r="N17" s="155"/>
      <c r="O17" s="122"/>
      <c r="P17" s="303"/>
      <c r="Q17" s="303"/>
      <c r="R17" s="303"/>
    </row>
    <row r="18" spans="1:18" s="120" customFormat="1" ht="18.75">
      <c r="A18" s="121" t="s">
        <v>683</v>
      </c>
      <c r="B18" s="122">
        <v>82405387.01</v>
      </c>
      <c r="C18" s="122">
        <v>889405.33</v>
      </c>
      <c r="D18" s="122">
        <v>7909989.28</v>
      </c>
      <c r="E18" s="122">
        <v>2417052.3</v>
      </c>
      <c r="F18" s="197">
        <v>93621833.92</v>
      </c>
      <c r="G18" s="198">
        <v>7851</v>
      </c>
      <c r="H18" s="122">
        <f>F18/G18</f>
        <v>11924.829183543497</v>
      </c>
      <c r="I18" s="122">
        <v>117764400.03</v>
      </c>
      <c r="J18" s="122">
        <v>1021662.53</v>
      </c>
      <c r="K18" s="122">
        <v>7126043.24</v>
      </c>
      <c r="L18" s="122">
        <v>5392117.08</v>
      </c>
      <c r="M18" s="197">
        <f>SUM(I18:L18)</f>
        <v>131304222.88</v>
      </c>
      <c r="N18" s="198">
        <v>7851</v>
      </c>
      <c r="O18" s="122">
        <f>M18/N18</f>
        <v>16724.522083810978</v>
      </c>
      <c r="P18" s="303">
        <v>40.25</v>
      </c>
      <c r="Q18" s="302" t="s">
        <v>369</v>
      </c>
      <c r="R18" s="303">
        <v>40.25</v>
      </c>
    </row>
    <row r="19" spans="1:18" s="165" customFormat="1" ht="21.75" customHeight="1">
      <c r="A19" s="121" t="s">
        <v>316</v>
      </c>
      <c r="B19" s="122"/>
      <c r="C19" s="122"/>
      <c r="D19" s="122"/>
      <c r="E19" s="122"/>
      <c r="F19" s="122"/>
      <c r="G19" s="155"/>
      <c r="H19" s="122"/>
      <c r="I19" s="122"/>
      <c r="J19" s="122"/>
      <c r="K19" s="122"/>
      <c r="L19" s="122"/>
      <c r="M19" s="197"/>
      <c r="N19" s="155"/>
      <c r="O19" s="122"/>
      <c r="P19" s="304"/>
      <c r="Q19" s="304"/>
      <c r="R19" s="304"/>
    </row>
    <row r="20" spans="1:18" s="120" customFormat="1" ht="18.75">
      <c r="A20" s="121" t="s">
        <v>325</v>
      </c>
      <c r="B20" s="122">
        <v>92079019.55000001</v>
      </c>
      <c r="C20" s="122">
        <v>895608.22</v>
      </c>
      <c r="D20" s="122">
        <v>8393597.33</v>
      </c>
      <c r="E20" s="122">
        <v>2899180.17</v>
      </c>
      <c r="F20" s="197">
        <v>104267405.27000001</v>
      </c>
      <c r="G20" s="198">
        <v>7851</v>
      </c>
      <c r="H20" s="122">
        <f>F20/G20</f>
        <v>13280.780189784742</v>
      </c>
      <c r="I20" s="122">
        <v>110041684.63000001</v>
      </c>
      <c r="J20" s="122">
        <v>1021952.97</v>
      </c>
      <c r="K20" s="122">
        <v>6761437.39</v>
      </c>
      <c r="L20" s="122">
        <v>4588251.73</v>
      </c>
      <c r="M20" s="197">
        <f>SUM(I20:L20)</f>
        <v>122413326.72000001</v>
      </c>
      <c r="N20" s="198">
        <v>7851</v>
      </c>
      <c r="O20" s="122">
        <f>M20/N20</f>
        <v>15592.068108521209</v>
      </c>
      <c r="P20" s="303">
        <v>17.4</v>
      </c>
      <c r="Q20" s="302" t="s">
        <v>369</v>
      </c>
      <c r="R20" s="303">
        <v>17.4</v>
      </c>
    </row>
    <row r="21" spans="1:18" s="120" customFormat="1" ht="18.75">
      <c r="A21" s="121" t="s">
        <v>15</v>
      </c>
      <c r="B21" s="122"/>
      <c r="C21" s="122"/>
      <c r="D21" s="122"/>
      <c r="E21" s="122"/>
      <c r="F21" s="122"/>
      <c r="G21" s="155"/>
      <c r="H21" s="122"/>
      <c r="I21" s="122"/>
      <c r="J21" s="122"/>
      <c r="K21" s="122"/>
      <c r="L21" s="122"/>
      <c r="M21" s="122"/>
      <c r="N21" s="155"/>
      <c r="O21" s="122"/>
      <c r="P21" s="303"/>
      <c r="Q21" s="303"/>
      <c r="R21" s="303"/>
    </row>
    <row r="22" spans="1:18" s="120" customFormat="1" ht="18.75">
      <c r="A22" s="128" t="s">
        <v>16</v>
      </c>
      <c r="B22" s="129"/>
      <c r="C22" s="129"/>
      <c r="D22" s="129"/>
      <c r="E22" s="129"/>
      <c r="F22" s="129"/>
      <c r="G22" s="199"/>
      <c r="H22" s="129"/>
      <c r="I22" s="129"/>
      <c r="J22" s="129"/>
      <c r="K22" s="129"/>
      <c r="L22" s="129"/>
      <c r="M22" s="129"/>
      <c r="N22" s="199"/>
      <c r="O22" s="129"/>
      <c r="P22" s="319"/>
      <c r="Q22" s="319"/>
      <c r="R22" s="319"/>
    </row>
    <row r="23" spans="1:18" s="140" customFormat="1" ht="24.75" customHeight="1" thickBot="1">
      <c r="A23" s="290" t="s">
        <v>894</v>
      </c>
      <c r="B23" s="171">
        <f>SUM(B6:B22)</f>
        <v>1675055229.8799999</v>
      </c>
      <c r="C23" s="171">
        <f>SUM(C6:C22)</f>
        <v>20148935.009999998</v>
      </c>
      <c r="D23" s="171">
        <f>SUM(D6:D22)</f>
        <v>154175941.56000003</v>
      </c>
      <c r="E23" s="171">
        <f>SUM(E6:E22)</f>
        <v>55136493.95</v>
      </c>
      <c r="F23" s="171">
        <f>SUM(B23:E23)</f>
        <v>1904516600.3999999</v>
      </c>
      <c r="G23" s="296"/>
      <c r="H23" s="193"/>
      <c r="I23" s="171">
        <f>SUM(I6:I22)</f>
        <v>1735403472.76</v>
      </c>
      <c r="J23" s="171">
        <f>SUM(J6:J22)</f>
        <v>13470330.01</v>
      </c>
      <c r="K23" s="171">
        <f>SUM(K6:K22)</f>
        <v>100489147.86</v>
      </c>
      <c r="L23" s="171">
        <f>SUM(L6:L22)</f>
        <v>86721335.44</v>
      </c>
      <c r="M23" s="171">
        <f>SUM(M6:M22)</f>
        <v>1936084286.07</v>
      </c>
      <c r="N23" s="296"/>
      <c r="O23" s="193"/>
      <c r="P23" s="359"/>
      <c r="Q23" s="359"/>
      <c r="R23" s="359"/>
    </row>
    <row r="24" spans="6:18" s="115" customFormat="1" ht="19.5" thickTop="1">
      <c r="F24" s="299"/>
      <c r="G24" s="297"/>
      <c r="M24" s="299"/>
      <c r="N24" s="297"/>
      <c r="P24" s="346"/>
      <c r="Q24" s="346"/>
      <c r="R24" s="346"/>
    </row>
    <row r="25" spans="1:18" ht="21.75">
      <c r="A25" s="7" t="s">
        <v>336</v>
      </c>
      <c r="B25" s="115"/>
      <c r="C25" s="115"/>
      <c r="D25" s="115"/>
      <c r="E25" s="115"/>
      <c r="F25" s="115"/>
      <c r="G25" s="297"/>
      <c r="H25" s="115"/>
      <c r="I25" s="115"/>
      <c r="J25" s="115"/>
      <c r="K25" s="115"/>
      <c r="L25" s="115"/>
      <c r="M25" s="115"/>
      <c r="N25" s="297"/>
      <c r="O25" s="115"/>
      <c r="P25" s="346"/>
      <c r="Q25" s="346"/>
      <c r="R25" s="346"/>
    </row>
    <row r="26" spans="1:18" ht="21.75">
      <c r="A26" s="115"/>
      <c r="B26" s="115"/>
      <c r="C26" s="115"/>
      <c r="D26" s="115"/>
      <c r="E26" s="115"/>
      <c r="F26" s="115"/>
      <c r="G26" s="297"/>
      <c r="H26" s="115"/>
      <c r="I26" s="115"/>
      <c r="J26" s="115"/>
      <c r="K26" s="115"/>
      <c r="L26" s="115"/>
      <c r="M26" s="115"/>
      <c r="N26" s="297"/>
      <c r="O26" s="115"/>
      <c r="P26" s="346"/>
      <c r="Q26" s="346"/>
      <c r="R26" s="346"/>
    </row>
    <row r="27" spans="1:18" ht="21.75">
      <c r="A27" s="115"/>
      <c r="B27" s="158"/>
      <c r="I27" s="158"/>
      <c r="P27" s="360"/>
      <c r="Q27" s="360"/>
      <c r="R27" s="360"/>
    </row>
    <row r="28" spans="1:18" ht="21.75">
      <c r="A28" s="115"/>
      <c r="B28" s="158"/>
      <c r="I28" s="158"/>
      <c r="P28" s="360"/>
      <c r="Q28" s="360"/>
      <c r="R28" s="360"/>
    </row>
    <row r="29" spans="1:18" ht="21.75">
      <c r="A29" s="115"/>
      <c r="B29" s="158"/>
      <c r="I29" s="158"/>
      <c r="P29" s="360"/>
      <c r="Q29" s="360"/>
      <c r="R29" s="360"/>
    </row>
    <row r="30" spans="1:18" ht="21.75">
      <c r="A30" s="115"/>
      <c r="B30" s="115"/>
      <c r="C30" s="115"/>
      <c r="D30" s="115"/>
      <c r="E30" s="115"/>
      <c r="F30" s="115"/>
      <c r="G30" s="297"/>
      <c r="H30" s="115"/>
      <c r="I30" s="115"/>
      <c r="J30" s="115"/>
      <c r="K30" s="115"/>
      <c r="L30" s="115"/>
      <c r="M30" s="115"/>
      <c r="N30" s="297"/>
      <c r="O30" s="115"/>
      <c r="P30" s="346"/>
      <c r="Q30" s="346"/>
      <c r="R30" s="346"/>
    </row>
    <row r="31" spans="1:18" ht="21.75">
      <c r="A31" s="115"/>
      <c r="B31" s="115"/>
      <c r="C31" s="115"/>
      <c r="D31" s="115"/>
      <c r="E31" s="115"/>
      <c r="F31" s="115"/>
      <c r="G31" s="297"/>
      <c r="H31" s="115"/>
      <c r="I31" s="115"/>
      <c r="J31" s="115"/>
      <c r="K31" s="115"/>
      <c r="L31" s="115"/>
      <c r="M31" s="115"/>
      <c r="N31" s="297"/>
      <c r="O31" s="115"/>
      <c r="P31" s="346"/>
      <c r="Q31" s="346"/>
      <c r="R31" s="346"/>
    </row>
    <row r="32" spans="1:18" ht="21.75">
      <c r="A32" s="115"/>
      <c r="B32" s="115"/>
      <c r="C32" s="115"/>
      <c r="D32" s="115"/>
      <c r="E32" s="115"/>
      <c r="F32" s="115"/>
      <c r="G32" s="297"/>
      <c r="H32" s="115"/>
      <c r="I32" s="115"/>
      <c r="J32" s="115"/>
      <c r="K32" s="115"/>
      <c r="L32" s="115"/>
      <c r="M32" s="115"/>
      <c r="N32" s="297"/>
      <c r="O32" s="115"/>
      <c r="P32" s="346"/>
      <c r="Q32" s="346"/>
      <c r="R32" s="346"/>
    </row>
    <row r="33" spans="1:18" ht="21.75">
      <c r="A33" s="115"/>
      <c r="B33" s="115"/>
      <c r="C33" s="115"/>
      <c r="D33" s="115"/>
      <c r="E33" s="115"/>
      <c r="F33" s="115"/>
      <c r="G33" s="297"/>
      <c r="H33" s="115"/>
      <c r="I33" s="115"/>
      <c r="J33" s="115"/>
      <c r="K33" s="115"/>
      <c r="L33" s="115"/>
      <c r="M33" s="115"/>
      <c r="N33" s="297"/>
      <c r="O33" s="115"/>
      <c r="P33" s="346"/>
      <c r="Q33" s="346"/>
      <c r="R33" s="346"/>
    </row>
    <row r="34" spans="1:18" ht="21.75">
      <c r="A34" s="115"/>
      <c r="B34" s="115"/>
      <c r="C34" s="115"/>
      <c r="D34" s="115"/>
      <c r="E34" s="115"/>
      <c r="F34" s="115"/>
      <c r="G34" s="297"/>
      <c r="H34" s="115"/>
      <c r="I34" s="115"/>
      <c r="J34" s="115"/>
      <c r="K34" s="115"/>
      <c r="L34" s="115"/>
      <c r="M34" s="115"/>
      <c r="N34" s="297"/>
      <c r="O34" s="115"/>
      <c r="P34" s="346"/>
      <c r="Q34" s="346"/>
      <c r="R34" s="346"/>
    </row>
  </sheetData>
  <sheetProtection password="CC6F" sheet="1" formatCells="0" formatColumns="0" formatRows="0" insertColumns="0" insertRows="0" insertHyperlinks="0" deleteColumns="0" deleteRows="0" sort="0" autoFilter="0" pivotTables="0"/>
  <mergeCells count="16">
    <mergeCell ref="P3:R3"/>
    <mergeCell ref="H4:H5"/>
    <mergeCell ref="I3:O3"/>
    <mergeCell ref="I4:I5"/>
    <mergeCell ref="J4:J5"/>
    <mergeCell ref="K4:K5"/>
    <mergeCell ref="L4:L5"/>
    <mergeCell ref="M4:M5"/>
    <mergeCell ref="O4:O5"/>
    <mergeCell ref="B3:H3"/>
    <mergeCell ref="F4:F5"/>
    <mergeCell ref="A3:A5"/>
    <mergeCell ref="B4:B5"/>
    <mergeCell ref="C4:C5"/>
    <mergeCell ref="D4:D5"/>
    <mergeCell ref="E4:E5"/>
  </mergeCells>
  <printOptions/>
  <pageMargins left="0.42" right="0.17" top="0.56" bottom="0.36" header="0.61" footer="0.37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S90"/>
  <sheetViews>
    <sheetView zoomScalePageLayoutView="0" workbookViewId="0" topLeftCell="A1">
      <pane xSplit="1" ySplit="1" topLeftCell="C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59" sqref="A59"/>
    </sheetView>
  </sheetViews>
  <sheetFormatPr defaultColWidth="9.140625" defaultRowHeight="12.75"/>
  <cols>
    <col min="1" max="1" width="38.421875" style="78" customWidth="1"/>
    <col min="2" max="2" width="16.57421875" style="22" hidden="1" customWidth="1"/>
    <col min="3" max="3" width="14.28125" style="22" bestFit="1" customWidth="1"/>
    <col min="4" max="4" width="14.7109375" style="22" bestFit="1" customWidth="1"/>
    <col min="5" max="5" width="12.8515625" style="22" bestFit="1" customWidth="1"/>
    <col min="6" max="6" width="12.00390625" style="22" bestFit="1" customWidth="1"/>
    <col min="7" max="7" width="14.28125" style="22" bestFit="1" customWidth="1"/>
    <col min="8" max="8" width="14.8515625" style="22" customWidth="1"/>
    <col min="9" max="14" width="14.00390625" style="22" customWidth="1"/>
    <col min="15" max="15" width="14.8515625" style="22" customWidth="1"/>
    <col min="16" max="16" width="11.7109375" style="22" bestFit="1" customWidth="1"/>
    <col min="17" max="17" width="14.00390625" style="407" customWidth="1"/>
    <col min="18" max="18" width="14.140625" style="407" customWidth="1"/>
    <col min="19" max="19" width="14.28125" style="407" customWidth="1"/>
    <col min="20" max="16384" width="9.140625" style="41" customWidth="1"/>
  </cols>
  <sheetData>
    <row r="1" ht="21.75">
      <c r="A1" s="28" t="s">
        <v>61</v>
      </c>
    </row>
    <row r="2" ht="23.25" customHeight="1">
      <c r="A2" s="28" t="s">
        <v>933</v>
      </c>
    </row>
    <row r="3" spans="1:19" s="115" customFormat="1" ht="23.25" customHeight="1">
      <c r="A3" s="305"/>
      <c r="B3" s="147"/>
      <c r="C3" s="492" t="s">
        <v>387</v>
      </c>
      <c r="D3" s="492"/>
      <c r="E3" s="492"/>
      <c r="F3" s="492"/>
      <c r="G3" s="492"/>
      <c r="H3" s="492"/>
      <c r="I3" s="492"/>
      <c r="J3" s="492" t="s">
        <v>559</v>
      </c>
      <c r="K3" s="492"/>
      <c r="L3" s="492"/>
      <c r="M3" s="492"/>
      <c r="N3" s="492"/>
      <c r="O3" s="492"/>
      <c r="P3" s="492"/>
      <c r="Q3" s="454"/>
      <c r="R3" s="454"/>
      <c r="S3" s="454"/>
    </row>
    <row r="4" spans="1:19" s="115" customFormat="1" ht="21" customHeight="1">
      <c r="A4" s="488" t="s">
        <v>930</v>
      </c>
      <c r="B4" s="118" t="s">
        <v>941</v>
      </c>
      <c r="C4" s="490" t="s">
        <v>668</v>
      </c>
      <c r="D4" s="490" t="s">
        <v>669</v>
      </c>
      <c r="E4" s="490" t="s">
        <v>670</v>
      </c>
      <c r="F4" s="490" t="s">
        <v>779</v>
      </c>
      <c r="G4" s="490" t="s">
        <v>941</v>
      </c>
      <c r="H4" s="160" t="s">
        <v>289</v>
      </c>
      <c r="I4" s="490" t="s">
        <v>942</v>
      </c>
      <c r="J4" s="490" t="s">
        <v>668</v>
      </c>
      <c r="K4" s="490" t="s">
        <v>669</v>
      </c>
      <c r="L4" s="490" t="s">
        <v>670</v>
      </c>
      <c r="M4" s="490" t="s">
        <v>779</v>
      </c>
      <c r="N4" s="490" t="s">
        <v>941</v>
      </c>
      <c r="O4" s="160" t="s">
        <v>289</v>
      </c>
      <c r="P4" s="490" t="s">
        <v>942</v>
      </c>
      <c r="Q4" s="408" t="s">
        <v>941</v>
      </c>
      <c r="R4" s="408" t="s">
        <v>318</v>
      </c>
      <c r="S4" s="408" t="s">
        <v>942</v>
      </c>
    </row>
    <row r="5" spans="1:19" s="115" customFormat="1" ht="17.25" customHeight="1">
      <c r="A5" s="489"/>
      <c r="B5" s="130" t="s">
        <v>335</v>
      </c>
      <c r="C5" s="491"/>
      <c r="D5" s="491"/>
      <c r="E5" s="491"/>
      <c r="F5" s="491"/>
      <c r="G5" s="491"/>
      <c r="H5" s="162" t="s">
        <v>924</v>
      </c>
      <c r="I5" s="491"/>
      <c r="J5" s="491"/>
      <c r="K5" s="491"/>
      <c r="L5" s="491"/>
      <c r="M5" s="491"/>
      <c r="N5" s="491"/>
      <c r="O5" s="162" t="s">
        <v>924</v>
      </c>
      <c r="P5" s="491"/>
      <c r="Q5" s="353" t="s">
        <v>334</v>
      </c>
      <c r="R5" s="353" t="s">
        <v>334</v>
      </c>
      <c r="S5" s="353" t="s">
        <v>334</v>
      </c>
    </row>
    <row r="6" spans="1:19" s="115" customFormat="1" ht="18.75">
      <c r="A6" s="179" t="s">
        <v>17</v>
      </c>
      <c r="B6" s="11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352"/>
      <c r="R6" s="352"/>
      <c r="S6" s="352"/>
    </row>
    <row r="7" spans="1:19" s="115" customFormat="1" ht="18.75">
      <c r="A7" s="157" t="s">
        <v>337</v>
      </c>
      <c r="B7" s="121"/>
      <c r="C7" s="122">
        <v>18451542.2</v>
      </c>
      <c r="D7" s="194">
        <v>19141.59</v>
      </c>
      <c r="E7" s="122">
        <v>1516481.31</v>
      </c>
      <c r="F7" s="122">
        <v>861556.26</v>
      </c>
      <c r="G7" s="122">
        <f>SUM(C7:F7)</f>
        <v>20848721.36</v>
      </c>
      <c r="H7" s="123" t="s">
        <v>753</v>
      </c>
      <c r="I7" s="122">
        <f>G7/H7</f>
        <v>2655.5497847407973</v>
      </c>
      <c r="J7" s="143">
        <v>16795323.369999997</v>
      </c>
      <c r="K7" s="143">
        <v>0</v>
      </c>
      <c r="L7" s="143">
        <v>681066.66</v>
      </c>
      <c r="M7" s="177">
        <v>1745550.85</v>
      </c>
      <c r="N7" s="122">
        <f>SUM(J7:M7)</f>
        <v>19221940.88</v>
      </c>
      <c r="O7" s="123" t="s">
        <v>370</v>
      </c>
      <c r="P7" s="122">
        <f>N7/O7</f>
        <v>32036.56813333333</v>
      </c>
      <c r="Q7" s="302">
        <v>-7.8</v>
      </c>
      <c r="R7" s="302">
        <v>-92.36</v>
      </c>
      <c r="S7" s="303">
        <v>1106.4</v>
      </c>
    </row>
    <row r="8" spans="1:19" s="115" customFormat="1" ht="18.75">
      <c r="A8" s="178"/>
      <c r="B8" s="121"/>
      <c r="C8" s="122"/>
      <c r="D8" s="122"/>
      <c r="E8" s="122"/>
      <c r="F8" s="122"/>
      <c r="G8" s="122"/>
      <c r="H8" s="125" t="s">
        <v>749</v>
      </c>
      <c r="I8" s="122"/>
      <c r="J8" s="121"/>
      <c r="K8" s="121"/>
      <c r="L8" s="121"/>
      <c r="M8" s="121"/>
      <c r="N8" s="121"/>
      <c r="O8" s="125" t="s">
        <v>749</v>
      </c>
      <c r="P8" s="122"/>
      <c r="Q8" s="303"/>
      <c r="R8" s="303"/>
      <c r="S8" s="303"/>
    </row>
    <row r="9" spans="1:19" s="115" customFormat="1" ht="18.75">
      <c r="A9" s="152"/>
      <c r="B9" s="128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319"/>
      <c r="R9" s="319"/>
      <c r="S9" s="319"/>
    </row>
    <row r="10" spans="1:19" s="115" customFormat="1" ht="18.75">
      <c r="A10" s="163" t="s">
        <v>750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314"/>
      <c r="R10" s="314"/>
      <c r="S10" s="314"/>
    </row>
    <row r="11" spans="1:19" s="115" customFormat="1" ht="18.75">
      <c r="A11" s="157" t="s">
        <v>338</v>
      </c>
      <c r="B11" s="122" t="e">
        <f>#REF!-#REF!</f>
        <v>#REF!</v>
      </c>
      <c r="C11" s="122">
        <v>38910140.2</v>
      </c>
      <c r="D11" s="122">
        <v>9447.86</v>
      </c>
      <c r="E11" s="122">
        <v>619814.05</v>
      </c>
      <c r="F11" s="122">
        <v>3897729.82</v>
      </c>
      <c r="G11" s="122">
        <f>SUM(C11:F11)</f>
        <v>43437131.93</v>
      </c>
      <c r="H11" s="361">
        <v>23506635</v>
      </c>
      <c r="I11" s="122">
        <f>G11/H11</f>
        <v>1.8478668652488968</v>
      </c>
      <c r="J11" s="122">
        <v>31579542.17</v>
      </c>
      <c r="K11" s="122">
        <v>0</v>
      </c>
      <c r="L11" s="122">
        <v>404240.15</v>
      </c>
      <c r="M11" s="122">
        <v>5675414.320000001</v>
      </c>
      <c r="N11" s="122">
        <f>SUM(J11:M11)</f>
        <v>37659196.64</v>
      </c>
      <c r="O11" s="405">
        <v>29243249</v>
      </c>
      <c r="P11" s="122">
        <f>N11/O11</f>
        <v>1.287791128817458</v>
      </c>
      <c r="Q11" s="314">
        <v>-13.3</v>
      </c>
      <c r="R11" s="314">
        <v>24.4</v>
      </c>
      <c r="S11" s="314">
        <v>-30.27</v>
      </c>
    </row>
    <row r="12" spans="1:19" s="115" customFormat="1" ht="18.75">
      <c r="A12" s="157" t="s">
        <v>946</v>
      </c>
      <c r="B12" s="122"/>
      <c r="C12" s="122"/>
      <c r="D12" s="122"/>
      <c r="E12" s="122"/>
      <c r="F12" s="122"/>
      <c r="G12" s="122"/>
      <c r="H12" s="125" t="s">
        <v>423</v>
      </c>
      <c r="I12" s="122"/>
      <c r="J12" s="121"/>
      <c r="K12" s="121"/>
      <c r="L12" s="121"/>
      <c r="M12" s="121"/>
      <c r="N12" s="121"/>
      <c r="O12" s="125" t="s">
        <v>423</v>
      </c>
      <c r="P12" s="122"/>
      <c r="Q12" s="314"/>
      <c r="R12" s="314"/>
      <c r="S12" s="314"/>
    </row>
    <row r="13" spans="1:19" s="115" customFormat="1" ht="18.75" customHeight="1">
      <c r="A13" s="152"/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353"/>
      <c r="R13" s="353"/>
      <c r="S13" s="353"/>
    </row>
    <row r="14" spans="1:19" s="115" customFormat="1" ht="18.75">
      <c r="A14" s="163" t="s">
        <v>383</v>
      </c>
      <c r="B14" s="121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303"/>
      <c r="R14" s="303"/>
      <c r="S14" s="303"/>
    </row>
    <row r="15" spans="1:19" s="115" customFormat="1" ht="18.75">
      <c r="A15" s="180" t="s">
        <v>830</v>
      </c>
      <c r="B15" s="121"/>
      <c r="C15" s="122">
        <v>54387559.150000006</v>
      </c>
      <c r="D15" s="122">
        <v>39579.8</v>
      </c>
      <c r="E15" s="122">
        <v>3168758.72</v>
      </c>
      <c r="F15" s="122">
        <v>1946815.49</v>
      </c>
      <c r="G15" s="122">
        <f>SUM(C15:F15)</f>
        <v>59542713.160000004</v>
      </c>
      <c r="H15" s="123" t="s">
        <v>753</v>
      </c>
      <c r="I15" s="122">
        <f>G15/H15</f>
        <v>7584.09287479302</v>
      </c>
      <c r="J15" s="122">
        <v>48695579.39</v>
      </c>
      <c r="K15" s="122">
        <v>0</v>
      </c>
      <c r="L15" s="122">
        <v>2066591.41</v>
      </c>
      <c r="M15" s="122">
        <v>4417628.35</v>
      </c>
      <c r="N15" s="122">
        <f>SUM(J15:M15)</f>
        <v>55179799.15</v>
      </c>
      <c r="O15" s="175" t="s">
        <v>753</v>
      </c>
      <c r="P15" s="122">
        <f>N15/O15</f>
        <v>7028.378442236658</v>
      </c>
      <c r="Q15" s="303">
        <v>-7.33</v>
      </c>
      <c r="R15" s="409" t="s">
        <v>369</v>
      </c>
      <c r="S15" s="303">
        <v>-7.33</v>
      </c>
    </row>
    <row r="16" spans="1:19" s="115" customFormat="1" ht="18.75">
      <c r="A16" s="180"/>
      <c r="B16" s="121"/>
      <c r="C16" s="122"/>
      <c r="D16" s="122"/>
      <c r="E16" s="122"/>
      <c r="F16" s="122"/>
      <c r="G16" s="122"/>
      <c r="H16" s="125" t="s">
        <v>749</v>
      </c>
      <c r="I16" s="122"/>
      <c r="J16" s="143"/>
      <c r="K16" s="143"/>
      <c r="L16" s="143"/>
      <c r="M16" s="143"/>
      <c r="N16" s="143"/>
      <c r="O16" s="406" t="s">
        <v>749</v>
      </c>
      <c r="P16" s="122"/>
      <c r="Q16" s="303"/>
      <c r="R16" s="303"/>
      <c r="S16" s="303"/>
    </row>
    <row r="17" spans="1:19" s="115" customFormat="1" ht="18.75">
      <c r="A17" s="152"/>
      <c r="B17" s="128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319"/>
      <c r="R17" s="319"/>
      <c r="S17" s="319"/>
    </row>
    <row r="18" spans="1:19" s="115" customFormat="1" ht="18.75">
      <c r="A18" s="163" t="s">
        <v>184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314"/>
      <c r="R18" s="314"/>
      <c r="S18" s="314"/>
    </row>
    <row r="19" spans="1:19" s="115" customFormat="1" ht="18.75">
      <c r="A19" s="157" t="s">
        <v>705</v>
      </c>
      <c r="B19" s="164" t="s">
        <v>934</v>
      </c>
      <c r="C19" s="122">
        <v>25850226.469999995</v>
      </c>
      <c r="D19" s="122">
        <v>2223539.49</v>
      </c>
      <c r="E19" s="122">
        <v>1215511.263157894</v>
      </c>
      <c r="F19" s="122">
        <v>1583945.74</v>
      </c>
      <c r="G19" s="122">
        <f>SUM(C19:F19)</f>
        <v>30873222.963157885</v>
      </c>
      <c r="H19" s="123" t="s">
        <v>753</v>
      </c>
      <c r="I19" s="122">
        <f>G19/H19</f>
        <v>3932.3937031152573</v>
      </c>
      <c r="J19" s="143">
        <v>36913888.160000004</v>
      </c>
      <c r="K19" s="143">
        <v>0</v>
      </c>
      <c r="L19" s="143">
        <v>706727.83</v>
      </c>
      <c r="M19" s="177">
        <v>4483517.76</v>
      </c>
      <c r="N19" s="122">
        <f>SUM(J19:M19)</f>
        <v>42104133.75</v>
      </c>
      <c r="O19" s="123" t="s">
        <v>753</v>
      </c>
      <c r="P19" s="124">
        <f>N19/O19</f>
        <v>5362.9007451280095</v>
      </c>
      <c r="Q19" s="314">
        <v>36.38</v>
      </c>
      <c r="R19" s="409" t="s">
        <v>369</v>
      </c>
      <c r="S19" s="314">
        <v>36.38</v>
      </c>
    </row>
    <row r="20" spans="1:19" s="115" customFormat="1" ht="18.75">
      <c r="A20" s="157" t="s">
        <v>901</v>
      </c>
      <c r="B20" s="122"/>
      <c r="C20" s="122"/>
      <c r="D20" s="122"/>
      <c r="E20" s="122"/>
      <c r="F20" s="122"/>
      <c r="G20" s="122"/>
      <c r="H20" s="125" t="s">
        <v>749</v>
      </c>
      <c r="I20" s="122"/>
      <c r="J20" s="122"/>
      <c r="K20" s="122"/>
      <c r="L20" s="122"/>
      <c r="M20" s="122"/>
      <c r="N20" s="122"/>
      <c r="O20" s="125" t="s">
        <v>749</v>
      </c>
      <c r="P20" s="122"/>
      <c r="Q20" s="314"/>
      <c r="R20" s="314"/>
      <c r="S20" s="314"/>
    </row>
    <row r="21" spans="1:19" s="115" customFormat="1" ht="18.75">
      <c r="A21" s="152"/>
      <c r="B21" s="128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319"/>
      <c r="R21" s="319"/>
      <c r="S21" s="319"/>
    </row>
    <row r="22" spans="1:19" s="115" customFormat="1" ht="18.75">
      <c r="A22" s="163" t="s">
        <v>185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314"/>
      <c r="R22" s="314"/>
      <c r="S22" s="314"/>
    </row>
    <row r="23" spans="1:19" s="115" customFormat="1" ht="18.75">
      <c r="A23" s="157" t="s">
        <v>297</v>
      </c>
      <c r="B23" s="122" t="e">
        <f>#REF!-#REF!</f>
        <v>#REF!</v>
      </c>
      <c r="C23" s="122">
        <v>22319378.37</v>
      </c>
      <c r="D23" s="122">
        <v>2137021.85</v>
      </c>
      <c r="E23" s="122">
        <v>1181382.82</v>
      </c>
      <c r="F23" s="122">
        <v>824251.89</v>
      </c>
      <c r="G23" s="122">
        <f>SUM(C23:F23)</f>
        <v>26462034.930000003</v>
      </c>
      <c r="H23" s="123" t="s">
        <v>753</v>
      </c>
      <c r="I23" s="122">
        <f>G23/H23</f>
        <v>3370.5304967520065</v>
      </c>
      <c r="J23" s="122">
        <v>23501393.460000005</v>
      </c>
      <c r="K23" s="122">
        <v>267909</v>
      </c>
      <c r="L23" s="122">
        <v>722691.59</v>
      </c>
      <c r="M23" s="122">
        <v>2765724.8</v>
      </c>
      <c r="N23" s="122">
        <f>SUM(J23:M23)</f>
        <v>27257718.850000005</v>
      </c>
      <c r="O23" s="123" t="s">
        <v>753</v>
      </c>
      <c r="P23" s="122">
        <f>N23/O23</f>
        <v>3471.8785950834294</v>
      </c>
      <c r="Q23" s="314">
        <v>3.01</v>
      </c>
      <c r="R23" s="409" t="s">
        <v>369</v>
      </c>
      <c r="S23" s="314">
        <v>3.01</v>
      </c>
    </row>
    <row r="24" spans="1:19" s="115" customFormat="1" ht="18.75">
      <c r="A24" s="152"/>
      <c r="B24" s="129"/>
      <c r="C24" s="129"/>
      <c r="D24" s="129"/>
      <c r="E24" s="129"/>
      <c r="F24" s="129"/>
      <c r="G24" s="129"/>
      <c r="H24" s="132" t="s">
        <v>749</v>
      </c>
      <c r="I24" s="129"/>
      <c r="J24" s="129"/>
      <c r="K24" s="129"/>
      <c r="L24" s="129"/>
      <c r="M24" s="129"/>
      <c r="N24" s="129"/>
      <c r="O24" s="132" t="s">
        <v>749</v>
      </c>
      <c r="P24" s="129"/>
      <c r="Q24" s="353"/>
      <c r="R24" s="410"/>
      <c r="S24" s="353"/>
    </row>
    <row r="25" spans="1:19" s="120" customFormat="1" ht="18.75">
      <c r="A25" s="163" t="s">
        <v>796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314"/>
      <c r="R25" s="314"/>
      <c r="S25" s="314"/>
    </row>
    <row r="26" spans="1:19" s="115" customFormat="1" ht="18.75">
      <c r="A26" s="157" t="s">
        <v>339</v>
      </c>
      <c r="B26" s="121"/>
      <c r="C26" s="122">
        <v>13468200.750000002</v>
      </c>
      <c r="D26" s="122">
        <v>10557.07</v>
      </c>
      <c r="E26" s="122">
        <v>755319.17</v>
      </c>
      <c r="F26" s="122">
        <v>426513.84</v>
      </c>
      <c r="G26" s="122">
        <f>SUM(C26:F26)</f>
        <v>14660590.830000002</v>
      </c>
      <c r="H26" s="123" t="s">
        <v>753</v>
      </c>
      <c r="I26" s="122">
        <f>G26/H26</f>
        <v>1867.3533091325949</v>
      </c>
      <c r="J26" s="143">
        <v>15869413.8</v>
      </c>
      <c r="K26" s="143">
        <v>0</v>
      </c>
      <c r="L26" s="143">
        <v>468592.89</v>
      </c>
      <c r="M26" s="177">
        <v>1192934.32</v>
      </c>
      <c r="N26" s="122">
        <f>SUM(J26:M26)</f>
        <v>17530941.01</v>
      </c>
      <c r="O26" s="123" t="s">
        <v>753</v>
      </c>
      <c r="P26" s="122">
        <f>N26/O26</f>
        <v>2232.9564399439564</v>
      </c>
      <c r="Q26" s="314">
        <v>19.58</v>
      </c>
      <c r="R26" s="314" t="s">
        <v>369</v>
      </c>
      <c r="S26" s="314">
        <v>19.58</v>
      </c>
    </row>
    <row r="27" spans="1:19" s="115" customFormat="1" ht="18.75">
      <c r="A27" s="157"/>
      <c r="B27" s="121"/>
      <c r="C27" s="122"/>
      <c r="D27" s="122"/>
      <c r="E27" s="122"/>
      <c r="F27" s="122"/>
      <c r="G27" s="122"/>
      <c r="H27" s="125" t="s">
        <v>749</v>
      </c>
      <c r="I27" s="122"/>
      <c r="J27" s="121"/>
      <c r="K27" s="121"/>
      <c r="L27" s="121"/>
      <c r="M27" s="121"/>
      <c r="N27" s="121"/>
      <c r="O27" s="125" t="s">
        <v>749</v>
      </c>
      <c r="P27" s="122"/>
      <c r="Q27" s="314"/>
      <c r="R27" s="314"/>
      <c r="S27" s="314"/>
    </row>
    <row r="28" spans="1:19" s="115" customFormat="1" ht="18.75">
      <c r="A28" s="128"/>
      <c r="B28" s="128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319"/>
      <c r="R28" s="319"/>
      <c r="S28" s="319"/>
    </row>
    <row r="29" spans="1:19" s="115" customFormat="1" ht="21.75" customHeight="1">
      <c r="A29" s="163" t="s">
        <v>754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314"/>
      <c r="R29" s="314"/>
      <c r="S29" s="314"/>
    </row>
    <row r="30" spans="1:19" s="115" customFormat="1" ht="18.75">
      <c r="A30" s="157" t="s">
        <v>62</v>
      </c>
      <c r="B30" s="121"/>
      <c r="C30" s="122">
        <v>10570208.43</v>
      </c>
      <c r="D30" s="122">
        <v>6478.06</v>
      </c>
      <c r="E30" s="122">
        <v>527715.67</v>
      </c>
      <c r="F30" s="122">
        <v>527769.02</v>
      </c>
      <c r="G30" s="122">
        <f>SUM(C30:F30)</f>
        <v>11632171.18</v>
      </c>
      <c r="H30" s="123" t="s">
        <v>287</v>
      </c>
      <c r="I30" s="122">
        <f>G30/H30</f>
        <v>5417.871998136935</v>
      </c>
      <c r="J30" s="122">
        <v>7754311.5</v>
      </c>
      <c r="K30" s="122">
        <v>0</v>
      </c>
      <c r="L30" s="122">
        <v>366590.51</v>
      </c>
      <c r="M30" s="122">
        <v>805075.65</v>
      </c>
      <c r="N30" s="122">
        <f>SUM(J30:M30)</f>
        <v>8925977.66</v>
      </c>
      <c r="O30" s="123" t="s">
        <v>287</v>
      </c>
      <c r="P30" s="122">
        <f>N30/O30</f>
        <v>4157.418565440149</v>
      </c>
      <c r="Q30" s="314">
        <v>-23.26</v>
      </c>
      <c r="R30" s="314" t="s">
        <v>369</v>
      </c>
      <c r="S30" s="314">
        <v>-23.26</v>
      </c>
    </row>
    <row r="31" spans="1:19" s="115" customFormat="1" ht="18.75">
      <c r="A31" s="157"/>
      <c r="B31" s="121"/>
      <c r="C31" s="122"/>
      <c r="D31" s="122"/>
      <c r="E31" s="122"/>
      <c r="F31" s="122"/>
      <c r="G31" s="122"/>
      <c r="H31" s="125" t="s">
        <v>686</v>
      </c>
      <c r="I31" s="122"/>
      <c r="J31" s="122"/>
      <c r="K31" s="122"/>
      <c r="L31" s="122"/>
      <c r="M31" s="122"/>
      <c r="N31" s="122"/>
      <c r="O31" s="125" t="s">
        <v>686</v>
      </c>
      <c r="P31" s="122"/>
      <c r="Q31" s="314"/>
      <c r="R31" s="314"/>
      <c r="S31" s="314"/>
    </row>
    <row r="32" spans="1:19" s="115" customFormat="1" ht="18.75">
      <c r="A32" s="157" t="s">
        <v>63</v>
      </c>
      <c r="B32" s="121"/>
      <c r="C32" s="122">
        <v>2851081.66</v>
      </c>
      <c r="D32" s="122">
        <v>1729.23</v>
      </c>
      <c r="E32" s="122">
        <v>142727.84</v>
      </c>
      <c r="F32" s="122">
        <v>142646.88</v>
      </c>
      <c r="G32" s="122">
        <f>SUM(C32:F32)</f>
        <v>3138185.61</v>
      </c>
      <c r="H32" s="123" t="s">
        <v>660</v>
      </c>
      <c r="I32" s="122">
        <f>G32/H32</f>
        <v>348.68728999999996</v>
      </c>
      <c r="J32" s="122"/>
      <c r="K32" s="122"/>
      <c r="L32" s="122"/>
      <c r="M32" s="122"/>
      <c r="N32" s="122"/>
      <c r="O32" s="124"/>
      <c r="P32" s="122"/>
      <c r="Q32" s="314"/>
      <c r="R32" s="314"/>
      <c r="S32" s="314"/>
    </row>
    <row r="33" spans="1:19" s="115" customFormat="1" ht="18.75">
      <c r="A33" s="157" t="s">
        <v>826</v>
      </c>
      <c r="B33" s="121"/>
      <c r="C33" s="121"/>
      <c r="D33" s="121"/>
      <c r="E33" s="121"/>
      <c r="F33" s="121"/>
      <c r="G33" s="121"/>
      <c r="H33" s="125" t="s">
        <v>921</v>
      </c>
      <c r="I33" s="122"/>
      <c r="J33" s="122"/>
      <c r="K33" s="122"/>
      <c r="L33" s="122"/>
      <c r="M33" s="122"/>
      <c r="N33" s="122"/>
      <c r="O33" s="124"/>
      <c r="P33" s="122"/>
      <c r="Q33" s="314"/>
      <c r="R33" s="314"/>
      <c r="S33" s="314"/>
    </row>
    <row r="34" spans="1:19" s="115" customFormat="1" ht="18.75">
      <c r="A34" s="157" t="s">
        <v>64</v>
      </c>
      <c r="B34" s="121"/>
      <c r="C34" s="122">
        <v>2938263.41</v>
      </c>
      <c r="D34" s="122">
        <v>1832.4</v>
      </c>
      <c r="E34" s="122">
        <v>146013.05</v>
      </c>
      <c r="F34" s="122">
        <v>146194.74</v>
      </c>
      <c r="G34" s="122">
        <f>SUM(C34:F34)</f>
        <v>3232303.5999999996</v>
      </c>
      <c r="H34" s="123" t="s">
        <v>753</v>
      </c>
      <c r="I34" s="122">
        <f>G34/H34</f>
        <v>411.7059737613042</v>
      </c>
      <c r="J34" s="122">
        <v>2831868.95</v>
      </c>
      <c r="K34" s="122">
        <v>0</v>
      </c>
      <c r="L34" s="122">
        <v>133721.64</v>
      </c>
      <c r="M34" s="122">
        <v>294017.89</v>
      </c>
      <c r="N34" s="122">
        <f>SUM(J34:M34)</f>
        <v>3259608.4800000004</v>
      </c>
      <c r="O34" s="123" t="s">
        <v>753</v>
      </c>
      <c r="P34" s="122">
        <f>N34/O34</f>
        <v>415.18385938097066</v>
      </c>
      <c r="Q34" s="314">
        <v>0.84</v>
      </c>
      <c r="R34" s="314" t="s">
        <v>369</v>
      </c>
      <c r="S34" s="314">
        <v>0.84</v>
      </c>
    </row>
    <row r="35" spans="1:19" s="115" customFormat="1" ht="18.75">
      <c r="A35" s="157" t="s">
        <v>827</v>
      </c>
      <c r="B35" s="121"/>
      <c r="C35" s="122"/>
      <c r="D35" s="122"/>
      <c r="E35" s="122"/>
      <c r="F35" s="122"/>
      <c r="G35" s="122"/>
      <c r="H35" s="125" t="s">
        <v>749</v>
      </c>
      <c r="I35" s="122"/>
      <c r="J35" s="122"/>
      <c r="K35" s="122"/>
      <c r="L35" s="122"/>
      <c r="M35" s="122"/>
      <c r="N35" s="122"/>
      <c r="O35" s="125" t="s">
        <v>749</v>
      </c>
      <c r="P35" s="122"/>
      <c r="Q35" s="314"/>
      <c r="R35" s="314"/>
      <c r="S35" s="314"/>
    </row>
    <row r="36" spans="1:19" s="115" customFormat="1" ht="18.75">
      <c r="A36" s="157" t="s">
        <v>65</v>
      </c>
      <c r="B36" s="121"/>
      <c r="C36" s="122">
        <v>2938263.41</v>
      </c>
      <c r="D36" s="122">
        <v>1832.4</v>
      </c>
      <c r="E36" s="122">
        <v>146013.05</v>
      </c>
      <c r="F36" s="122">
        <v>146194.74</v>
      </c>
      <c r="G36" s="122">
        <f>SUM(C36:F36)</f>
        <v>3232303.5999999996</v>
      </c>
      <c r="H36" s="123" t="s">
        <v>753</v>
      </c>
      <c r="I36" s="122">
        <f>G36/H36</f>
        <v>411.7059737613042</v>
      </c>
      <c r="J36" s="143">
        <v>2157229.85</v>
      </c>
      <c r="K36" s="143">
        <v>0</v>
      </c>
      <c r="L36" s="143">
        <v>101435.25</v>
      </c>
      <c r="M36" s="177">
        <v>223986.92</v>
      </c>
      <c r="N36" s="122">
        <f>SUM(J36:M36)</f>
        <v>2482652.02</v>
      </c>
      <c r="O36" s="123" t="s">
        <v>753</v>
      </c>
      <c r="P36" s="122">
        <f>N36/O36</f>
        <v>316.2211208763215</v>
      </c>
      <c r="Q36" s="314">
        <v>-23.19</v>
      </c>
      <c r="R36" s="314" t="s">
        <v>369</v>
      </c>
      <c r="S36" s="314">
        <v>-23.19</v>
      </c>
    </row>
    <row r="37" spans="1:19" s="115" customFormat="1" ht="18.75">
      <c r="A37" s="157"/>
      <c r="B37" s="121"/>
      <c r="C37" s="122"/>
      <c r="D37" s="122"/>
      <c r="E37" s="122"/>
      <c r="F37" s="122"/>
      <c r="G37" s="122"/>
      <c r="H37" s="125" t="s">
        <v>749</v>
      </c>
      <c r="I37" s="122"/>
      <c r="J37" s="122"/>
      <c r="K37" s="122"/>
      <c r="L37" s="122"/>
      <c r="M37" s="122"/>
      <c r="N37" s="122"/>
      <c r="O37" s="125" t="s">
        <v>749</v>
      </c>
      <c r="P37" s="122"/>
      <c r="Q37" s="303"/>
      <c r="R37" s="303"/>
      <c r="S37" s="303"/>
    </row>
    <row r="38" spans="1:19" s="115" customFormat="1" ht="18.75">
      <c r="A38" s="157" t="s">
        <v>66</v>
      </c>
      <c r="B38" s="121"/>
      <c r="C38" s="122"/>
      <c r="D38" s="122"/>
      <c r="E38" s="122"/>
      <c r="F38" s="122"/>
      <c r="G38" s="122"/>
      <c r="H38" s="125"/>
      <c r="I38" s="122"/>
      <c r="J38" s="122">
        <v>1415934.48</v>
      </c>
      <c r="K38" s="122">
        <v>0</v>
      </c>
      <c r="L38" s="122">
        <v>66860.82</v>
      </c>
      <c r="M38" s="122">
        <v>147008.95</v>
      </c>
      <c r="N38" s="122">
        <f>SUM(J38:M38)</f>
        <v>1629804.25</v>
      </c>
      <c r="O38" s="361">
        <v>530</v>
      </c>
      <c r="P38" s="122">
        <f>N38/O38</f>
        <v>3075.102358490566</v>
      </c>
      <c r="Q38" s="303"/>
      <c r="R38" s="303"/>
      <c r="S38" s="303"/>
    </row>
    <row r="39" spans="1:19" s="115" customFormat="1" ht="18.75">
      <c r="A39" s="157" t="s">
        <v>421</v>
      </c>
      <c r="B39" s="121"/>
      <c r="C39" s="122"/>
      <c r="D39" s="122"/>
      <c r="E39" s="122"/>
      <c r="F39" s="122"/>
      <c r="G39" s="122"/>
      <c r="H39" s="125"/>
      <c r="I39" s="122"/>
      <c r="J39" s="121"/>
      <c r="K39" s="121"/>
      <c r="L39" s="121"/>
      <c r="M39" s="121"/>
      <c r="N39" s="121"/>
      <c r="O39" s="125" t="s">
        <v>749</v>
      </c>
      <c r="P39" s="122"/>
      <c r="Q39" s="303"/>
      <c r="R39" s="303"/>
      <c r="S39" s="303"/>
    </row>
    <row r="40" spans="1:19" s="115" customFormat="1" ht="18.75" customHeight="1">
      <c r="A40" s="152"/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353"/>
      <c r="R40" s="353"/>
      <c r="S40" s="353"/>
    </row>
    <row r="41" spans="1:19" s="115" customFormat="1" ht="18.75">
      <c r="A41" s="163" t="s">
        <v>797</v>
      </c>
      <c r="B41" s="121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303"/>
      <c r="R41" s="303"/>
      <c r="S41" s="303"/>
    </row>
    <row r="42" spans="1:19" s="120" customFormat="1" ht="18.75">
      <c r="A42" s="180" t="s">
        <v>828</v>
      </c>
      <c r="B42" s="121"/>
      <c r="C42" s="122">
        <v>19112766.639999997</v>
      </c>
      <c r="D42" s="122">
        <v>10444.05</v>
      </c>
      <c r="E42" s="122">
        <v>688706.75</v>
      </c>
      <c r="F42" s="122">
        <v>734728.56</v>
      </c>
      <c r="G42" s="122">
        <f>SUM(C42:F42)</f>
        <v>20546645.999999996</v>
      </c>
      <c r="H42" s="123" t="s">
        <v>753</v>
      </c>
      <c r="I42" s="122">
        <f>G42/H42</f>
        <v>2617.073748567061</v>
      </c>
      <c r="J42" s="177">
        <v>20467494.94</v>
      </c>
      <c r="K42" s="177">
        <v>0</v>
      </c>
      <c r="L42" s="177">
        <v>371270.15</v>
      </c>
      <c r="M42" s="177">
        <v>1272403.4</v>
      </c>
      <c r="N42" s="122">
        <f>SUM(J42:M42)</f>
        <v>22111168.49</v>
      </c>
      <c r="O42" s="123" t="s">
        <v>753</v>
      </c>
      <c r="P42" s="122">
        <f>N42/O42</f>
        <v>2816.3505910075146</v>
      </c>
      <c r="Q42" s="314">
        <v>7.61</v>
      </c>
      <c r="R42" s="314" t="s">
        <v>369</v>
      </c>
      <c r="S42" s="314">
        <v>7.61</v>
      </c>
    </row>
    <row r="43" spans="1:19" s="115" customFormat="1" ht="18.75">
      <c r="A43" s="180" t="s">
        <v>340</v>
      </c>
      <c r="B43" s="121"/>
      <c r="C43" s="122"/>
      <c r="D43" s="122"/>
      <c r="E43" s="122"/>
      <c r="F43" s="122"/>
      <c r="G43" s="122"/>
      <c r="H43" s="125" t="s">
        <v>749</v>
      </c>
      <c r="I43" s="122"/>
      <c r="J43" s="121"/>
      <c r="K43" s="121"/>
      <c r="L43" s="121"/>
      <c r="M43" s="121"/>
      <c r="N43" s="121"/>
      <c r="O43" s="125" t="s">
        <v>749</v>
      </c>
      <c r="P43" s="122"/>
      <c r="Q43" s="303"/>
      <c r="R43" s="303"/>
      <c r="S43" s="303"/>
    </row>
    <row r="44" spans="1:19" s="115" customFormat="1" ht="18.75">
      <c r="A44" s="157" t="s">
        <v>829</v>
      </c>
      <c r="B44" s="121"/>
      <c r="C44" s="122">
        <v>15766509.4</v>
      </c>
      <c r="D44" s="122">
        <v>8697.55</v>
      </c>
      <c r="E44" s="122">
        <v>568340.49</v>
      </c>
      <c r="F44" s="122">
        <v>606382.69</v>
      </c>
      <c r="G44" s="122">
        <f>SUM(C44:F44)</f>
        <v>16949930.130000003</v>
      </c>
      <c r="H44" s="123" t="s">
        <v>753</v>
      </c>
      <c r="I44" s="122">
        <f>G44/H44</f>
        <v>2158.951742453191</v>
      </c>
      <c r="J44" s="122">
        <v>16847126.54</v>
      </c>
      <c r="K44" s="122">
        <v>0</v>
      </c>
      <c r="L44" s="122">
        <v>307233.23</v>
      </c>
      <c r="M44" s="122">
        <v>1051583.1</v>
      </c>
      <c r="N44" s="122">
        <f>SUM(J44:M44)</f>
        <v>18205942.87</v>
      </c>
      <c r="O44" s="123" t="s">
        <v>753</v>
      </c>
      <c r="P44" s="122">
        <f>N44/O44</f>
        <v>2318.9329856069294</v>
      </c>
      <c r="Q44" s="303">
        <v>7.41</v>
      </c>
      <c r="R44" s="303" t="s">
        <v>369</v>
      </c>
      <c r="S44" s="303">
        <v>7.41</v>
      </c>
    </row>
    <row r="45" spans="1:19" s="115" customFormat="1" ht="18.75">
      <c r="A45" s="157" t="s">
        <v>702</v>
      </c>
      <c r="B45" s="121"/>
      <c r="C45" s="121"/>
      <c r="D45" s="121"/>
      <c r="E45" s="121" t="s">
        <v>312</v>
      </c>
      <c r="F45" s="121"/>
      <c r="G45" s="362"/>
      <c r="H45" s="125" t="s">
        <v>749</v>
      </c>
      <c r="I45" s="122"/>
      <c r="J45" s="121"/>
      <c r="K45" s="121"/>
      <c r="L45" s="121"/>
      <c r="M45" s="121"/>
      <c r="N45" s="121"/>
      <c r="O45" s="125" t="s">
        <v>749</v>
      </c>
      <c r="P45" s="122"/>
      <c r="Q45" s="303"/>
      <c r="R45" s="303"/>
      <c r="S45" s="303"/>
    </row>
    <row r="46" spans="1:19" s="115" customFormat="1" ht="18.75">
      <c r="A46" s="152"/>
      <c r="B46" s="128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319"/>
      <c r="R46" s="319"/>
      <c r="S46" s="319"/>
    </row>
    <row r="47" spans="1:19" s="120" customFormat="1" ht="18.75">
      <c r="A47" s="163" t="s">
        <v>386</v>
      </c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314"/>
      <c r="R47" s="314"/>
      <c r="S47" s="314"/>
    </row>
    <row r="48" spans="1:19" s="120" customFormat="1" ht="18.75" customHeight="1">
      <c r="A48" s="157" t="s">
        <v>339</v>
      </c>
      <c r="B48" s="122"/>
      <c r="C48" s="122">
        <v>27353565.569999997</v>
      </c>
      <c r="D48" s="122">
        <v>25735.16</v>
      </c>
      <c r="E48" s="122">
        <v>2165845.49</v>
      </c>
      <c r="F48" s="122">
        <v>1080832.04</v>
      </c>
      <c r="G48" s="122">
        <f>SUM(C48:F48)</f>
        <v>30625978.259999998</v>
      </c>
      <c r="H48" s="123" t="s">
        <v>742</v>
      </c>
      <c r="I48" s="122">
        <f>G48/H48</f>
        <v>3900.9015743217424</v>
      </c>
      <c r="J48" s="177">
        <v>30996805.300000004</v>
      </c>
      <c r="K48" s="177">
        <v>0</v>
      </c>
      <c r="L48" s="177">
        <v>1536293.15</v>
      </c>
      <c r="M48" s="177">
        <v>3375125.86</v>
      </c>
      <c r="N48" s="122">
        <f>SUM(J48:M48)</f>
        <v>35908224.31</v>
      </c>
      <c r="O48" s="123" t="s">
        <v>753</v>
      </c>
      <c r="P48" s="122">
        <f>N48/O48</f>
        <v>4573.713451789581</v>
      </c>
      <c r="Q48" s="314">
        <v>17.25</v>
      </c>
      <c r="R48" s="314" t="s">
        <v>369</v>
      </c>
      <c r="S48" s="314">
        <v>17.25</v>
      </c>
    </row>
    <row r="49" spans="1:19" s="115" customFormat="1" ht="18.75" customHeight="1">
      <c r="A49" s="157"/>
      <c r="B49" s="122"/>
      <c r="C49" s="122"/>
      <c r="D49" s="122"/>
      <c r="E49" s="122"/>
      <c r="F49" s="122"/>
      <c r="G49" s="122"/>
      <c r="H49" s="125" t="s">
        <v>749</v>
      </c>
      <c r="I49" s="122"/>
      <c r="J49" s="121"/>
      <c r="K49" s="121"/>
      <c r="L49" s="121"/>
      <c r="M49" s="121"/>
      <c r="N49" s="121"/>
      <c r="O49" s="125" t="s">
        <v>749</v>
      </c>
      <c r="P49" s="122"/>
      <c r="Q49" s="314"/>
      <c r="R49" s="314"/>
      <c r="S49" s="314"/>
    </row>
    <row r="50" spans="1:19" s="115" customFormat="1" ht="18.75" customHeight="1">
      <c r="A50" s="152"/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353"/>
      <c r="R50" s="353"/>
      <c r="S50" s="353"/>
    </row>
    <row r="51" spans="1:19" s="115" customFormat="1" ht="18.75">
      <c r="A51" s="163" t="s">
        <v>755</v>
      </c>
      <c r="B51" s="121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303"/>
      <c r="R51" s="303"/>
      <c r="S51" s="303"/>
    </row>
    <row r="52" spans="1:19" s="115" customFormat="1" ht="18.75">
      <c r="A52" s="157" t="s">
        <v>67</v>
      </c>
      <c r="B52" s="121"/>
      <c r="C52" s="122">
        <v>24619857.2</v>
      </c>
      <c r="D52" s="122">
        <v>37607.27</v>
      </c>
      <c r="E52" s="122">
        <v>2409773.14</v>
      </c>
      <c r="F52" s="122">
        <v>1515854.29</v>
      </c>
      <c r="G52" s="122">
        <f>SUM(C52:F52)</f>
        <v>28583091.9</v>
      </c>
      <c r="H52" s="123" t="s">
        <v>742</v>
      </c>
      <c r="I52" s="122">
        <f>G52/H52</f>
        <v>3640.694421092854</v>
      </c>
      <c r="J52" s="121"/>
      <c r="K52" s="121"/>
      <c r="L52" s="121"/>
      <c r="M52" s="121"/>
      <c r="N52" s="121"/>
      <c r="P52" s="122"/>
      <c r="Q52" s="303"/>
      <c r="R52" s="303"/>
      <c r="S52" s="303"/>
    </row>
    <row r="53" spans="1:19" s="115" customFormat="1" ht="18.75">
      <c r="A53" s="157" t="s">
        <v>831</v>
      </c>
      <c r="B53" s="121"/>
      <c r="C53" s="122"/>
      <c r="D53" s="122"/>
      <c r="E53" s="122"/>
      <c r="F53" s="122"/>
      <c r="G53" s="122"/>
      <c r="H53" s="125" t="s">
        <v>749</v>
      </c>
      <c r="I53" s="122"/>
      <c r="J53" s="121"/>
      <c r="K53" s="121"/>
      <c r="L53" s="121"/>
      <c r="M53" s="121"/>
      <c r="N53" s="121"/>
      <c r="P53" s="122"/>
      <c r="Q53" s="303"/>
      <c r="R53" s="303"/>
      <c r="S53" s="303"/>
    </row>
    <row r="54" spans="1:19" s="115" customFormat="1" ht="18.75">
      <c r="A54" s="157" t="s">
        <v>68</v>
      </c>
      <c r="B54" s="121"/>
      <c r="C54" s="122"/>
      <c r="D54" s="122"/>
      <c r="E54" s="122"/>
      <c r="F54" s="122"/>
      <c r="G54" s="122"/>
      <c r="H54" s="125"/>
      <c r="I54" s="122"/>
      <c r="J54" s="122">
        <v>28752411.619999997</v>
      </c>
      <c r="K54" s="122">
        <v>0</v>
      </c>
      <c r="L54" s="122">
        <v>1523278.29</v>
      </c>
      <c r="M54" s="122">
        <v>3629958.27</v>
      </c>
      <c r="N54" s="122">
        <f>SUM(J54:M54)</f>
        <v>33905648.18</v>
      </c>
      <c r="O54" s="123" t="s">
        <v>178</v>
      </c>
      <c r="P54" s="122">
        <f>N54/O54</f>
        <v>151364.50080357143</v>
      </c>
      <c r="Q54" s="303"/>
      <c r="R54" s="303"/>
      <c r="S54" s="303"/>
    </row>
    <row r="55" spans="1:19" s="115" customFormat="1" ht="18.75">
      <c r="A55" s="152" t="s">
        <v>831</v>
      </c>
      <c r="B55" s="128"/>
      <c r="C55" s="129"/>
      <c r="D55" s="129"/>
      <c r="E55" s="129"/>
      <c r="F55" s="129"/>
      <c r="G55" s="129"/>
      <c r="H55" s="132"/>
      <c r="I55" s="129"/>
      <c r="J55" s="129"/>
      <c r="K55" s="129"/>
      <c r="L55" s="129"/>
      <c r="M55" s="129"/>
      <c r="N55" s="129"/>
      <c r="O55" s="132" t="s">
        <v>179</v>
      </c>
      <c r="P55" s="129"/>
      <c r="Q55" s="319"/>
      <c r="R55" s="319"/>
      <c r="S55" s="319"/>
    </row>
    <row r="56" spans="1:19" s="115" customFormat="1" ht="18.75">
      <c r="A56" s="163" t="s">
        <v>756</v>
      </c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314"/>
      <c r="R56" s="314"/>
      <c r="S56" s="314"/>
    </row>
    <row r="57" spans="1:19" s="115" customFormat="1" ht="18.75">
      <c r="A57" s="157" t="s">
        <v>186</v>
      </c>
      <c r="B57" s="122" t="e">
        <f>#REF!-#REF!</f>
        <v>#REF!</v>
      </c>
      <c r="C57" s="122">
        <v>29295299.41692</v>
      </c>
      <c r="D57" s="122">
        <v>26979.64</v>
      </c>
      <c r="E57" s="122">
        <v>2087044.16</v>
      </c>
      <c r="F57" s="122">
        <v>1467831.38</v>
      </c>
      <c r="G57" s="122">
        <f>SUM(C57:F57)</f>
        <v>32877154.59692</v>
      </c>
      <c r="H57" s="123" t="s">
        <v>753</v>
      </c>
      <c r="I57" s="122">
        <f>G57/H57</f>
        <v>4187.639102906636</v>
      </c>
      <c r="J57" s="122">
        <v>33303234.47</v>
      </c>
      <c r="K57" s="122">
        <v>0</v>
      </c>
      <c r="L57" s="122">
        <v>1346473.46</v>
      </c>
      <c r="M57" s="122">
        <v>2896551.83</v>
      </c>
      <c r="N57" s="122">
        <f>SUM(J57:M57)</f>
        <v>37546259.76</v>
      </c>
      <c r="O57" s="123" t="s">
        <v>753</v>
      </c>
      <c r="P57" s="122">
        <f>N57/O57</f>
        <v>4782.35380970577</v>
      </c>
      <c r="Q57" s="303">
        <v>14.2</v>
      </c>
      <c r="R57" s="409" t="s">
        <v>369</v>
      </c>
      <c r="S57" s="303">
        <v>14.2</v>
      </c>
    </row>
    <row r="58" spans="1:19" s="115" customFormat="1" ht="18.75">
      <c r="A58" s="157"/>
      <c r="B58" s="122"/>
      <c r="C58" s="122"/>
      <c r="D58" s="122"/>
      <c r="E58" s="122"/>
      <c r="F58" s="122"/>
      <c r="G58" s="122"/>
      <c r="H58" s="125" t="s">
        <v>749</v>
      </c>
      <c r="I58" s="122"/>
      <c r="J58" s="122"/>
      <c r="K58" s="122"/>
      <c r="L58" s="122"/>
      <c r="M58" s="122"/>
      <c r="N58" s="122"/>
      <c r="O58" s="125" t="s">
        <v>749</v>
      </c>
      <c r="P58" s="122"/>
      <c r="Q58" s="314"/>
      <c r="R58" s="314"/>
      <c r="S58" s="314"/>
    </row>
    <row r="59" spans="1:19" s="115" customFormat="1" ht="18.75">
      <c r="A59" s="157" t="s">
        <v>187</v>
      </c>
      <c r="B59" s="122" t="e">
        <f>#REF!-#REF!</f>
        <v>#REF!</v>
      </c>
      <c r="C59" s="122">
        <v>16557415.26</v>
      </c>
      <c r="D59" s="122">
        <v>15248.64</v>
      </c>
      <c r="E59" s="122">
        <v>1179576.84</v>
      </c>
      <c r="F59" s="122">
        <v>829603.86</v>
      </c>
      <c r="G59" s="122">
        <f>SUM(C59:F59)</f>
        <v>18581844.6</v>
      </c>
      <c r="H59" s="123" t="s">
        <v>753</v>
      </c>
      <c r="I59" s="122">
        <f>G59/H59</f>
        <v>2366.8124570118457</v>
      </c>
      <c r="J59" s="143">
        <v>18769247.96</v>
      </c>
      <c r="K59" s="143">
        <v>0</v>
      </c>
      <c r="L59" s="143">
        <v>758633.18</v>
      </c>
      <c r="M59" s="177">
        <v>1633081</v>
      </c>
      <c r="N59" s="122">
        <f>SUM(J59:M59)</f>
        <v>21160962.14</v>
      </c>
      <c r="O59" s="123" t="s">
        <v>753</v>
      </c>
      <c r="P59" s="122">
        <f>N59/O59</f>
        <v>2695.3206139345307</v>
      </c>
      <c r="Q59" s="314">
        <v>13.88</v>
      </c>
      <c r="R59" s="409" t="s">
        <v>369</v>
      </c>
      <c r="S59" s="314">
        <v>13.88</v>
      </c>
    </row>
    <row r="60" spans="1:19" s="115" customFormat="1" ht="18.75">
      <c r="A60" s="157"/>
      <c r="B60" s="122"/>
      <c r="C60" s="122"/>
      <c r="D60" s="122"/>
      <c r="E60" s="122"/>
      <c r="F60" s="122"/>
      <c r="G60" s="122"/>
      <c r="H60" s="125" t="s">
        <v>749</v>
      </c>
      <c r="I60" s="122"/>
      <c r="J60" s="122"/>
      <c r="K60" s="122"/>
      <c r="L60" s="122"/>
      <c r="M60" s="122"/>
      <c r="N60" s="122"/>
      <c r="O60" s="125" t="s">
        <v>749</v>
      </c>
      <c r="P60" s="122"/>
      <c r="Q60" s="314"/>
      <c r="R60" s="314"/>
      <c r="S60" s="314"/>
    </row>
    <row r="61" spans="1:19" s="120" customFormat="1" ht="18.75">
      <c r="A61" s="152"/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353"/>
      <c r="R61" s="353"/>
      <c r="S61" s="353"/>
    </row>
    <row r="62" spans="1:19" s="115" customFormat="1" ht="18.75">
      <c r="A62" s="163" t="s">
        <v>757</v>
      </c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314"/>
      <c r="R62" s="314"/>
      <c r="S62" s="314"/>
    </row>
    <row r="63" spans="1:19" s="115" customFormat="1" ht="18.75">
      <c r="A63" s="157" t="s">
        <v>341</v>
      </c>
      <c r="B63" s="121"/>
      <c r="C63" s="122">
        <v>1102424067.2300005</v>
      </c>
      <c r="D63" s="122">
        <v>12904580.110000005</v>
      </c>
      <c r="E63" s="122">
        <v>111924576.67000006</v>
      </c>
      <c r="F63" s="122">
        <v>31145760.629999995</v>
      </c>
      <c r="G63" s="122">
        <f>SUM(C63:F63)</f>
        <v>1258398984.6400003</v>
      </c>
      <c r="H63" s="123" t="s">
        <v>753</v>
      </c>
      <c r="I63" s="122">
        <f>G63/H63</f>
        <v>160285.18464399443</v>
      </c>
      <c r="J63" s="122">
        <v>1082791641.1900003</v>
      </c>
      <c r="K63" s="122">
        <v>10297888.379999999</v>
      </c>
      <c r="L63" s="122">
        <v>69080719.75</v>
      </c>
      <c r="M63" s="122">
        <v>39008872.45999999</v>
      </c>
      <c r="N63" s="122">
        <f>SUM(J63:M63)</f>
        <v>1201179121.7800004</v>
      </c>
      <c r="O63" s="123" t="s">
        <v>753</v>
      </c>
      <c r="P63" s="122">
        <f>N63/O63</f>
        <v>152996.95857597765</v>
      </c>
      <c r="Q63" s="303">
        <v>-4.55</v>
      </c>
      <c r="R63" s="409" t="s">
        <v>369</v>
      </c>
      <c r="S63" s="303">
        <v>-4.55</v>
      </c>
    </row>
    <row r="64" spans="1:19" s="115" customFormat="1" ht="18.75">
      <c r="A64" s="157" t="s">
        <v>299</v>
      </c>
      <c r="B64" s="121"/>
      <c r="C64" s="122"/>
      <c r="D64" s="122"/>
      <c r="E64" s="122"/>
      <c r="F64" s="122"/>
      <c r="G64" s="122"/>
      <c r="H64" s="125" t="s">
        <v>749</v>
      </c>
      <c r="I64" s="122"/>
      <c r="J64" s="122"/>
      <c r="K64" s="122"/>
      <c r="L64" s="122"/>
      <c r="M64" s="122"/>
      <c r="N64" s="122"/>
      <c r="O64" s="125" t="s">
        <v>749</v>
      </c>
      <c r="P64" s="122"/>
      <c r="Q64" s="303"/>
      <c r="R64" s="303"/>
      <c r="S64" s="303"/>
    </row>
    <row r="65" spans="1:19" s="115" customFormat="1" ht="18.75">
      <c r="A65" s="157" t="s">
        <v>298</v>
      </c>
      <c r="B65" s="164" t="s">
        <v>935</v>
      </c>
      <c r="C65" s="122">
        <v>247240885.10999998</v>
      </c>
      <c r="D65" s="122">
        <v>2668482.84</v>
      </c>
      <c r="E65" s="122">
        <v>23732341.080000002</v>
      </c>
      <c r="F65" s="122">
        <v>7251882.08</v>
      </c>
      <c r="G65" s="122">
        <f>SUM(C65:F65)</f>
        <v>280893591.10999995</v>
      </c>
      <c r="H65" s="125" t="s">
        <v>753</v>
      </c>
      <c r="I65" s="122">
        <f>G65/H65</f>
        <v>35778.0653560056</v>
      </c>
      <c r="J65" s="143">
        <v>315961025.61</v>
      </c>
      <c r="K65" s="143">
        <v>2904532.63</v>
      </c>
      <c r="L65" s="143">
        <v>19846727.900000002</v>
      </c>
      <c r="M65" s="177">
        <v>12102899.709999999</v>
      </c>
      <c r="N65" s="122">
        <f>SUM(J65:M65)</f>
        <v>350815185.84999996</v>
      </c>
      <c r="O65" s="125" t="s">
        <v>753</v>
      </c>
      <c r="P65" s="122">
        <f>N65/O65</f>
        <v>44684.14034517895</v>
      </c>
      <c r="Q65" s="314">
        <v>24.89</v>
      </c>
      <c r="R65" s="409" t="s">
        <v>369</v>
      </c>
      <c r="S65" s="314">
        <v>24.89</v>
      </c>
    </row>
    <row r="66" spans="1:19" s="115" customFormat="1" ht="18.75">
      <c r="A66" s="157" t="s">
        <v>919</v>
      </c>
      <c r="B66" s="122"/>
      <c r="C66" s="122"/>
      <c r="D66" s="122"/>
      <c r="E66" s="122"/>
      <c r="F66" s="122"/>
      <c r="G66" s="122"/>
      <c r="H66" s="125" t="s">
        <v>749</v>
      </c>
      <c r="I66" s="122"/>
      <c r="J66" s="122"/>
      <c r="K66" s="122"/>
      <c r="L66" s="122"/>
      <c r="M66" s="122"/>
      <c r="N66" s="122"/>
      <c r="O66" s="125" t="s">
        <v>749</v>
      </c>
      <c r="P66" s="122"/>
      <c r="Q66" s="314"/>
      <c r="R66" s="314"/>
      <c r="S66" s="314"/>
    </row>
    <row r="67" spans="1:19" s="115" customFormat="1" ht="18.75">
      <c r="A67" s="152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353"/>
      <c r="R67" s="353"/>
      <c r="S67" s="353"/>
    </row>
    <row r="68" spans="1:19" s="165" customFormat="1" ht="30" customHeight="1" thickBot="1">
      <c r="A68" s="252" t="s">
        <v>894</v>
      </c>
      <c r="B68" s="139"/>
      <c r="C68" s="138">
        <f>SUM(C6:C67)</f>
        <v>1675055229.8769205</v>
      </c>
      <c r="D68" s="138">
        <f>SUM(D6:D67)</f>
        <v>20148935.010000005</v>
      </c>
      <c r="E68" s="138">
        <f>SUM(E6:E67)</f>
        <v>154175941.56315798</v>
      </c>
      <c r="F68" s="138">
        <f>SUM(F6:F67)</f>
        <v>55136493.94999999</v>
      </c>
      <c r="G68" s="138">
        <f>SUM(C68:F68)</f>
        <v>1904516600.4000785</v>
      </c>
      <c r="H68" s="193"/>
      <c r="I68" s="193"/>
      <c r="J68" s="138">
        <f>SUM(J6:J67)</f>
        <v>1735403472.7600002</v>
      </c>
      <c r="K68" s="138">
        <f>SUM(K6:K67)</f>
        <v>13470330.009999998</v>
      </c>
      <c r="L68" s="138">
        <f>SUM(L6:L67)</f>
        <v>100489147.86000001</v>
      </c>
      <c r="M68" s="138">
        <f>SUM(M6:M67)</f>
        <v>86721335.43999998</v>
      </c>
      <c r="N68" s="253">
        <f>SUM(N6:N67)</f>
        <v>1936084286.0700004</v>
      </c>
      <c r="O68" s="193"/>
      <c r="P68" s="193"/>
      <c r="Q68" s="411"/>
      <c r="R68" s="411"/>
      <c r="S68" s="411"/>
    </row>
    <row r="69" spans="1:19" s="120" customFormat="1" ht="19.5" thickTop="1">
      <c r="A69" s="166"/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412"/>
      <c r="R69" s="412"/>
      <c r="S69" s="412"/>
    </row>
    <row r="70" spans="2:19" s="120" customFormat="1" ht="18.75"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412"/>
      <c r="R70" s="412"/>
      <c r="S70" s="412"/>
    </row>
    <row r="71" spans="1:19" s="115" customFormat="1" ht="18.75">
      <c r="A71" s="167"/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413"/>
      <c r="R71" s="413"/>
      <c r="S71" s="413"/>
    </row>
    <row r="72" spans="1:19" s="115" customFormat="1" ht="18.75">
      <c r="A72" s="167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413"/>
      <c r="R72" s="413"/>
      <c r="S72" s="413"/>
    </row>
    <row r="73" spans="1:19" s="115" customFormat="1" ht="18.75">
      <c r="A73" s="167"/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413"/>
      <c r="R73" s="413"/>
      <c r="S73" s="413"/>
    </row>
    <row r="74" spans="1:19" s="115" customFormat="1" ht="18.75">
      <c r="A74" s="167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413"/>
      <c r="R74" s="413"/>
      <c r="S74" s="413"/>
    </row>
    <row r="75" spans="1:19" s="115" customFormat="1" ht="18.75">
      <c r="A75" s="167"/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413"/>
      <c r="R75" s="413"/>
      <c r="S75" s="413"/>
    </row>
    <row r="76" spans="1:19" s="115" customFormat="1" ht="18.75">
      <c r="A76" s="167"/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413"/>
      <c r="R76" s="413"/>
      <c r="S76" s="413"/>
    </row>
    <row r="77" spans="1:19" s="115" customFormat="1" ht="18.75">
      <c r="A77" s="167"/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413"/>
      <c r="R77" s="413"/>
      <c r="S77" s="413"/>
    </row>
    <row r="78" spans="1:19" s="115" customFormat="1" ht="18.75">
      <c r="A78" s="167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413"/>
      <c r="R78" s="413"/>
      <c r="S78" s="413"/>
    </row>
    <row r="79" spans="1:19" s="115" customFormat="1" ht="18.75">
      <c r="A79" s="167"/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413"/>
      <c r="R79" s="413"/>
      <c r="S79" s="413"/>
    </row>
    <row r="80" spans="1:19" s="115" customFormat="1" ht="18.75">
      <c r="A80" s="167"/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413"/>
      <c r="R80" s="413"/>
      <c r="S80" s="413"/>
    </row>
    <row r="81" spans="1:19" s="115" customFormat="1" ht="18.75">
      <c r="A81" s="167"/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413"/>
      <c r="R81" s="413"/>
      <c r="S81" s="413"/>
    </row>
    <row r="82" spans="1:19" s="115" customFormat="1" ht="18.75">
      <c r="A82" s="167"/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413"/>
      <c r="R82" s="413"/>
      <c r="S82" s="413"/>
    </row>
    <row r="83" spans="1:19" s="115" customFormat="1" ht="18.75">
      <c r="A83" s="167"/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413"/>
      <c r="R83" s="413"/>
      <c r="S83" s="413"/>
    </row>
    <row r="84" spans="1:19" s="115" customFormat="1" ht="18.75">
      <c r="A84" s="167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413"/>
      <c r="R84" s="413"/>
      <c r="S84" s="413"/>
    </row>
    <row r="85" spans="1:19" s="115" customFormat="1" ht="18.75">
      <c r="A85" s="167"/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413"/>
      <c r="R85" s="413"/>
      <c r="S85" s="413"/>
    </row>
    <row r="86" spans="1:19" s="115" customFormat="1" ht="18.75">
      <c r="A86" s="167"/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413"/>
      <c r="R86" s="413"/>
      <c r="S86" s="413"/>
    </row>
    <row r="87" spans="1:19" s="115" customFormat="1" ht="18.75">
      <c r="A87" s="167"/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413"/>
      <c r="R87" s="413"/>
      <c r="S87" s="413"/>
    </row>
    <row r="88" spans="1:19" s="115" customFormat="1" ht="18.75">
      <c r="A88" s="167"/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413"/>
      <c r="R88" s="413"/>
      <c r="S88" s="413"/>
    </row>
    <row r="89" spans="1:19" s="115" customFormat="1" ht="18.75">
      <c r="A89" s="167"/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413"/>
      <c r="R89" s="413"/>
      <c r="S89" s="413"/>
    </row>
    <row r="90" spans="1:19" s="115" customFormat="1" ht="18.75">
      <c r="A90" s="167"/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413"/>
      <c r="R90" s="413"/>
      <c r="S90" s="413"/>
    </row>
  </sheetData>
  <sheetProtection password="CC6F" sheet="1" formatCells="0" formatColumns="0" formatRows="0" insertColumns="0" insertRows="0" insertHyperlinks="0" deleteColumns="0" deleteRows="0" sort="0" autoFilter="0" pivotTables="0"/>
  <mergeCells count="16">
    <mergeCell ref="G4:G5"/>
    <mergeCell ref="I4:I5"/>
    <mergeCell ref="C4:C5"/>
    <mergeCell ref="D4:D5"/>
    <mergeCell ref="E4:E5"/>
    <mergeCell ref="F4:F5"/>
    <mergeCell ref="A4:A5"/>
    <mergeCell ref="Q3:S3"/>
    <mergeCell ref="J4:J5"/>
    <mergeCell ref="J3:P3"/>
    <mergeCell ref="L4:L5"/>
    <mergeCell ref="M4:M5"/>
    <mergeCell ref="N4:N5"/>
    <mergeCell ref="P4:P5"/>
    <mergeCell ref="K4:K5"/>
    <mergeCell ref="C3:I3"/>
  </mergeCells>
  <printOptions/>
  <pageMargins left="0.39" right="0.19" top="0.56" bottom="0.31" header="0.51" footer="0.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2014-04-22T03:34:28Z</cp:lastPrinted>
  <dcterms:created xsi:type="dcterms:W3CDTF">2008-11-28T07:36:05Z</dcterms:created>
  <dcterms:modified xsi:type="dcterms:W3CDTF">2014-04-28T03:48:00Z</dcterms:modified>
  <cp:category/>
  <cp:version/>
  <cp:contentType/>
  <cp:contentStatus/>
</cp:coreProperties>
</file>